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030" tabRatio="666" activeTab="6"/>
  </bookViews>
  <sheets>
    <sheet name="Sheet1" sheetId="1" r:id="rId1"/>
    <sheet name="Cover" sheetId="2" r:id="rId2"/>
    <sheet name="Dir' Report" sheetId="3" r:id="rId3"/>
    <sheet name="GBS" sheetId="4" r:id="rId4"/>
    <sheet name="GIS" sheetId="5" r:id="rId5"/>
    <sheet name="SES" sheetId="6" r:id="rId6"/>
    <sheet name="GCFS" sheetId="7" r:id="rId7"/>
    <sheet name="Notes" sheetId="8" r:id="rId8"/>
  </sheets>
  <definedNames/>
  <calcPr fullCalcOnLoad="1"/>
</workbook>
</file>

<file path=xl/sharedStrings.xml><?xml version="1.0" encoding="utf-8"?>
<sst xmlns="http://schemas.openxmlformats.org/spreadsheetml/2006/main" count="681" uniqueCount="418">
  <si>
    <t>- Upkeep of motor vehicles</t>
  </si>
  <si>
    <t>Minsoon Developers Sdn. Bhd.</t>
  </si>
  <si>
    <t>Time Ventures Sdn. Bhd.</t>
  </si>
  <si>
    <t>- Printing</t>
  </si>
  <si>
    <t>- Insurance agency fee</t>
  </si>
  <si>
    <t>The basis of inter-segment pricing is wholesale prices.</t>
  </si>
  <si>
    <t>EMPLOYMENT OF CAPITAL</t>
  </si>
  <si>
    <t>NON-CURRENT ASSETS</t>
  </si>
  <si>
    <t>Properties, plant and equipment</t>
  </si>
  <si>
    <t>CURRENT ASSETS</t>
  </si>
  <si>
    <t>Inventories</t>
  </si>
  <si>
    <t>Tax recoverable</t>
  </si>
  <si>
    <t>Short-term deposits with licensed banks</t>
  </si>
  <si>
    <t>CURRENT LIABILITIES</t>
  </si>
  <si>
    <t>Trade payables</t>
  </si>
  <si>
    <t>Other payables and accruals</t>
  </si>
  <si>
    <t>Interest-bearing borrowings</t>
  </si>
  <si>
    <t>Taxation</t>
  </si>
  <si>
    <t>NET CURRENT ASSETS</t>
  </si>
  <si>
    <t>TOTAL ASSETS less CURRENT LIABILITIES</t>
  </si>
  <si>
    <t>Sales</t>
  </si>
  <si>
    <t>Cost of sales</t>
  </si>
  <si>
    <t>Gross profit</t>
  </si>
  <si>
    <t>Other operating income</t>
  </si>
  <si>
    <t>Selling and distribution</t>
  </si>
  <si>
    <t>Finance</t>
  </si>
  <si>
    <t>Minority interests</t>
  </si>
  <si>
    <t>Dividends</t>
  </si>
  <si>
    <t>Sen</t>
  </si>
  <si>
    <t>Issued</t>
  </si>
  <si>
    <t>capital</t>
  </si>
  <si>
    <t>Non-</t>
  </si>
  <si>
    <t>distributable</t>
  </si>
  <si>
    <t>Revaluation</t>
  </si>
  <si>
    <t>Distributable</t>
  </si>
  <si>
    <t>Accumulated</t>
  </si>
  <si>
    <t>profits</t>
  </si>
  <si>
    <t>Total</t>
  </si>
  <si>
    <t>OPERATING ACTIVITIES</t>
  </si>
  <si>
    <t>Operations</t>
  </si>
  <si>
    <t>Net cash from operating activities</t>
  </si>
  <si>
    <t>INVESTING ACTIVITIES</t>
  </si>
  <si>
    <t>Net cash (used in) investing activities</t>
  </si>
  <si>
    <t>1.</t>
  </si>
  <si>
    <t>2.</t>
  </si>
  <si>
    <t>Property, plant and equipment</t>
  </si>
  <si>
    <t>3.</t>
  </si>
  <si>
    <t>4.</t>
  </si>
  <si>
    <t>5.</t>
  </si>
  <si>
    <t>Changes in composition of the Group</t>
  </si>
  <si>
    <t>(a)</t>
  </si>
  <si>
    <t>RM'000</t>
  </si>
  <si>
    <t>(b)</t>
  </si>
  <si>
    <t>6.</t>
  </si>
  <si>
    <t>7.</t>
  </si>
  <si>
    <t>8.</t>
  </si>
  <si>
    <t>Seasonal or cyclical factors</t>
  </si>
  <si>
    <t>9.</t>
  </si>
  <si>
    <t>Segment information</t>
  </si>
  <si>
    <t>10.</t>
  </si>
  <si>
    <t>11.</t>
  </si>
  <si>
    <t>12.</t>
  </si>
  <si>
    <t>Current</t>
  </si>
  <si>
    <t>Unsecured</t>
  </si>
  <si>
    <t>Off balance sheet financial instruments</t>
  </si>
  <si>
    <t>Basis of preparation</t>
  </si>
  <si>
    <t>(INCORPORATED IN MALAYSIA)</t>
  </si>
  <si>
    <t>(The figures have not been audited)</t>
  </si>
  <si>
    <t>(Incorporated in Malaysia)</t>
  </si>
  <si>
    <t>Unaudited</t>
  </si>
  <si>
    <t>Audited</t>
  </si>
  <si>
    <t>TOTAL ASSETS less TOTAL LIABILITIES</t>
  </si>
  <si>
    <t>MINORITY INTERESTS</t>
  </si>
  <si>
    <t>NET ASSETS</t>
  </si>
  <si>
    <t>CAPITAL EMPLOYED</t>
  </si>
  <si>
    <t>CAPITAL AND RESERVES</t>
  </si>
  <si>
    <t>Issued capital</t>
  </si>
  <si>
    <t>Capital reserves</t>
  </si>
  <si>
    <t>Accumulated profits</t>
  </si>
  <si>
    <t>SHAREHOLDERS' EQUITY</t>
  </si>
  <si>
    <t>NET TANGIBLE ASSETS</t>
  </si>
  <si>
    <t>CONDENSED GROUP INCOME STATEMENT</t>
  </si>
  <si>
    <t>CONDENSED GROUP BALANCE SHEET</t>
  </si>
  <si>
    <t>3 months ended</t>
  </si>
  <si>
    <t>ORDINARY SHARE</t>
  </si>
  <si>
    <t>ended</t>
  </si>
  <si>
    <t>(i)   Total purchases</t>
  </si>
  <si>
    <t>(i)   Cost</t>
  </si>
  <si>
    <t>(ii)  Net book value</t>
  </si>
  <si>
    <t>(iii) Market value</t>
  </si>
  <si>
    <t>Other banking facilities</t>
  </si>
  <si>
    <t>Bank overdrafts</t>
  </si>
  <si>
    <t>Short-term borrowings</t>
  </si>
  <si>
    <t>Long-term borrowings</t>
  </si>
  <si>
    <t>- unsecured</t>
  </si>
  <si>
    <t>Changes in debt and equity</t>
  </si>
  <si>
    <t>Material litigation</t>
  </si>
  <si>
    <t>Contingent liabilities</t>
  </si>
  <si>
    <t>Extraordinary item</t>
  </si>
  <si>
    <t>Corporate proposal</t>
  </si>
  <si>
    <t>There is no seasonal or cyclical factor which affects the results of the operations of the Group.</t>
  </si>
  <si>
    <t>14.</t>
  </si>
  <si>
    <t>15.</t>
  </si>
  <si>
    <t>Income tax</t>
  </si>
  <si>
    <t>Deferred</t>
  </si>
  <si>
    <t>16.</t>
  </si>
  <si>
    <t>Review of financial performance of the Company and its subsidiaries</t>
  </si>
  <si>
    <t>Revenue</t>
  </si>
  <si>
    <t>Trading</t>
  </si>
  <si>
    <t>quarter</t>
  </si>
  <si>
    <t>Preceding</t>
  </si>
  <si>
    <t>%</t>
  </si>
  <si>
    <t>Group turnover</t>
  </si>
  <si>
    <t xml:space="preserve">  minority interests</t>
  </si>
  <si>
    <t>financial</t>
  </si>
  <si>
    <t>Corresponding</t>
  </si>
  <si>
    <t>By order of the Board</t>
  </si>
  <si>
    <t>Foong Kai Ming</t>
  </si>
  <si>
    <t>Company Secretary</t>
  </si>
  <si>
    <t>Kuala Lumpur,</t>
  </si>
  <si>
    <t>MINTYE INDUSTRIES BHD.</t>
  </si>
  <si>
    <t>QUARTERLY REPORT</t>
  </si>
  <si>
    <t>The figures have not been audited</t>
  </si>
  <si>
    <t>SUMMARY OF KEY FINANCIAL INFORMATION</t>
  </si>
  <si>
    <t>INDIVIDUAL QUARTER</t>
  </si>
  <si>
    <t>CUMULATIVE QUARTER</t>
  </si>
  <si>
    <t>year</t>
  </si>
  <si>
    <t>corresponding</t>
  </si>
  <si>
    <t>to-date</t>
  </si>
  <si>
    <t>period</t>
  </si>
  <si>
    <t>Basic earnings per share (sen)</t>
  </si>
  <si>
    <t>Dividend per share (sen)</t>
  </si>
  <si>
    <t>Net tangible assets per share (RM)</t>
  </si>
  <si>
    <t>ADDITIONAL INFORMATION</t>
  </si>
  <si>
    <t>Gross interest income</t>
  </si>
  <si>
    <t>Gross interest expense</t>
  </si>
  <si>
    <t>Additions</t>
  </si>
  <si>
    <t>Disposals</t>
  </si>
  <si>
    <t>As at</t>
  </si>
  <si>
    <t>RM</t>
  </si>
  <si>
    <t>Written off</t>
  </si>
  <si>
    <t>Charge for the period</t>
  </si>
  <si>
    <t>Stated at cost</t>
  </si>
  <si>
    <t>Net book value</t>
  </si>
  <si>
    <t>Trade receivables</t>
  </si>
  <si>
    <t>Other receivables, utility deposits and prepayments</t>
  </si>
  <si>
    <t>reserves</t>
  </si>
  <si>
    <t>Related party transactions</t>
  </si>
  <si>
    <t>Date of authorisation for issue</t>
  </si>
  <si>
    <t>Stated at</t>
  </si>
  <si>
    <t>cost</t>
  </si>
  <si>
    <t>valuation</t>
  </si>
  <si>
    <t>Valuation/cost</t>
  </si>
  <si>
    <t>Accumulated depreciation/amortisation</t>
  </si>
  <si>
    <t>Held for</t>
  </si>
  <si>
    <t>- Manufacture</t>
  </si>
  <si>
    <t>Raw materials</t>
  </si>
  <si>
    <t>Spare parts</t>
  </si>
  <si>
    <t>Work-in-progress</t>
  </si>
  <si>
    <t>Company No.</t>
  </si>
  <si>
    <t>- Sale</t>
  </si>
  <si>
    <t>Finished products</t>
  </si>
  <si>
    <t>Earnings (basic)</t>
  </si>
  <si>
    <t>CONDENSED GROUP CASH FLOW STATEMENT</t>
  </si>
  <si>
    <t>Capital commitments</t>
  </si>
  <si>
    <t>No.</t>
  </si>
  <si>
    <t xml:space="preserve"> Capital work-in-progress</t>
  </si>
  <si>
    <t xml:space="preserve">Less: </t>
  </si>
  <si>
    <t xml:space="preserve">       </t>
  </si>
  <si>
    <t>Transfer from capital work-in-progress</t>
  </si>
  <si>
    <t>There was no qualification in the audit report in the most recent audited annual financial statements.</t>
  </si>
  <si>
    <t>NOTES TO THE INTERIM FINANCIAL REPORT</t>
  </si>
  <si>
    <t>There is no corporate proposal within 7 days before the date of issue of this interim financial report.</t>
  </si>
  <si>
    <t>The contingent liabilities within 7 days before the date of issue of this interim financial report are as follows:</t>
  </si>
  <si>
    <t>There is no financial instrument with off balance sheet risk within 7 days before the issue date of this interim financial report or entered into after the end of this reporting period.</t>
  </si>
  <si>
    <t>- expense for the financial period</t>
  </si>
  <si>
    <t>Profit for the financial period</t>
  </si>
  <si>
    <t>CONDENSED GROUP SHAREHOLDERS' EQUITY STATEMENT</t>
  </si>
  <si>
    <t>Revenue/ (expense) transactions with:</t>
  </si>
  <si>
    <t>Minsoon Motors Sdn. Bhd.</t>
  </si>
  <si>
    <t>- Sales of finished products</t>
  </si>
  <si>
    <t>Maxistop Pty. Ltd.</t>
  </si>
  <si>
    <t>Minsoon Credit Corporation (M) Sdn. Bhd.</t>
  </si>
  <si>
    <t>Icon Computers Sdn. Bhd.</t>
  </si>
  <si>
    <t>CASH AND CASH EQUIVALENTS</t>
  </si>
  <si>
    <t>No loss is anticipated.</t>
  </si>
  <si>
    <t>Expenses</t>
  </si>
  <si>
    <t>activities</t>
  </si>
  <si>
    <t>Proceeds from disposal of investments in quoted shares</t>
  </si>
  <si>
    <t>26870 D</t>
  </si>
  <si>
    <t>(26870 D)</t>
  </si>
  <si>
    <t>Deferred tax assets</t>
  </si>
  <si>
    <t>Deferred  tax liabilities</t>
  </si>
  <si>
    <t>Investment,</t>
  </si>
  <si>
    <t>property</t>
  </si>
  <si>
    <t>development</t>
  </si>
  <si>
    <t>Manufacturing</t>
  </si>
  <si>
    <t>and others</t>
  </si>
  <si>
    <t>External</t>
  </si>
  <si>
    <t>Internal</t>
  </si>
  <si>
    <t>Elimination</t>
  </si>
  <si>
    <t>Operating expenses</t>
  </si>
  <si>
    <t>Other information</t>
  </si>
  <si>
    <t>Segment assets</t>
  </si>
  <si>
    <t>Segment liabilities</t>
  </si>
  <si>
    <t>Capital expenditure</t>
  </si>
  <si>
    <t>Non-cash expenses</t>
  </si>
  <si>
    <t xml:space="preserve"> - Depreciation/amortisation</t>
  </si>
  <si>
    <t>Earnings</t>
  </si>
  <si>
    <r>
      <t xml:space="preserve">Comments on material changes in profit before taxation in the current financial quarter as </t>
    </r>
    <r>
      <rPr>
        <b/>
        <u val="single"/>
        <sz val="12"/>
        <rFont val="Times New Roman"/>
        <family val="1"/>
      </rPr>
      <t>compared with the immediate preceding financial quarter</t>
    </r>
  </si>
  <si>
    <t>Equipment written off</t>
  </si>
  <si>
    <t>Interest charges on borrowings paid</t>
  </si>
  <si>
    <t>Income tax paid</t>
  </si>
  <si>
    <t>Dividend</t>
  </si>
  <si>
    <t>- Purchase of office equipment</t>
  </si>
  <si>
    <t>As at 1 February 2003</t>
  </si>
  <si>
    <t>Profit on disposal of motor vehicle</t>
  </si>
  <si>
    <t>Purchase of plant, equipment and fittings</t>
  </si>
  <si>
    <t xml:space="preserve">Revenue receipts net of expense payments from </t>
  </si>
  <si>
    <t>The related party transactions of the Group have been entered into in the normal course of business and have been established under terms that are no less favourable than those arranged with independent third party.</t>
  </si>
  <si>
    <t>- based on revaluation surplus</t>
  </si>
  <si>
    <t>MASB 26 - Paragraph 16</t>
  </si>
  <si>
    <t>Individual quarter</t>
  </si>
  <si>
    <t>Cumulative quarter</t>
  </si>
  <si>
    <t>Accounting policies and methods</t>
  </si>
  <si>
    <t>Current quarter</t>
  </si>
  <si>
    <t>Dividend paid</t>
  </si>
  <si>
    <t>- Interest charges on borrowings</t>
  </si>
  <si>
    <t>- Purchase of motor vehicle</t>
  </si>
  <si>
    <t>Purchase of investments in quoted shares</t>
  </si>
  <si>
    <t>FINANCING ACTIVITIES</t>
  </si>
  <si>
    <t>Dividends paid to shareholders of the Company</t>
  </si>
  <si>
    <t>Material changes in estimation of amounts reported</t>
  </si>
  <si>
    <t xml:space="preserve">   Less:</t>
  </si>
  <si>
    <t xml:space="preserve">    revenue-producing business transactions</t>
  </si>
  <si>
    <t>There was no extraordinary item.</t>
  </si>
  <si>
    <t>There were no material changes in estimation of amounts reported in prior interim period of the current financial year or in prior financial years, which have material effects on the financial position or performance in the current interim period.</t>
  </si>
  <si>
    <t>- Bank commitment and other charges</t>
  </si>
  <si>
    <t>Dividends (net) from investments in shares</t>
  </si>
  <si>
    <t xml:space="preserve">    quoted in Malaysia received</t>
  </si>
  <si>
    <t>Investments in shares quoted in Malaysia as at end of this</t>
  </si>
  <si>
    <t>Payments to hire purchase creditors</t>
  </si>
  <si>
    <t>Net cash (used in) financing activities</t>
  </si>
  <si>
    <t>Bin Lee Sdn. Bhd.</t>
  </si>
  <si>
    <t>Profit/ (loss) from operating</t>
  </si>
  <si>
    <t xml:space="preserve">Cash in hand and at banks </t>
  </si>
  <si>
    <t>on Group Results ended</t>
  </si>
  <si>
    <t>31 Jan 2004</t>
  </si>
  <si>
    <t>PER RM1.00 (2003: RM1.00)</t>
  </si>
  <si>
    <t>Individual</t>
  </si>
  <si>
    <t>Current financial quarter</t>
  </si>
  <si>
    <t xml:space="preserve">Quarter </t>
  </si>
  <si>
    <t>as at</t>
  </si>
  <si>
    <t xml:space="preserve">Cumulative </t>
  </si>
  <si>
    <t xml:space="preserve">quarter </t>
  </si>
  <si>
    <t>3 months</t>
  </si>
  <si>
    <t>Goodwill on consolidation</t>
  </si>
  <si>
    <t>Proceeds from disposal of investment in subsidiary</t>
  </si>
  <si>
    <t>Unrealised profit on translation of foreign currency</t>
  </si>
  <si>
    <t>Share investments</t>
  </si>
  <si>
    <t>NON-CURRENT AND DEFERRED LIABILITIES</t>
  </si>
  <si>
    <t xml:space="preserve">    Cash generated from operations before interest charges</t>
  </si>
  <si>
    <t>Activities are all carried out in Malaysia</t>
  </si>
  <si>
    <t>Other than intragroup transactions, the transactions with related parties of the Group are set out below:</t>
  </si>
  <si>
    <t>Borrowings</t>
  </si>
  <si>
    <t xml:space="preserve">Number of ordinary shares in issue </t>
  </si>
  <si>
    <t>(ii)  Total sales proceeds</t>
  </si>
  <si>
    <t>(iv) Total profit</t>
  </si>
  <si>
    <t xml:space="preserve">   - under-provision in the previous financial year</t>
  </si>
  <si>
    <t>(iii) Total disposals</t>
  </si>
  <si>
    <t xml:space="preserve">   - expense for the financial period</t>
  </si>
  <si>
    <t>- based on income</t>
  </si>
  <si>
    <t>Interest from short-term deposits received</t>
  </si>
  <si>
    <t xml:space="preserve">    Cash from operating activities before taxation</t>
  </si>
  <si>
    <t>Proceeds from insurance claim on loss of motor vehicle</t>
  </si>
  <si>
    <t>Withdrawal of short-term deposits under security</t>
  </si>
  <si>
    <t>As reported previously, a writ of summon had been served by a subsidiary on a vendor for refund of a balance sum of  RM3,330,859 paid for a property development project which had been rescinded.</t>
  </si>
  <si>
    <t>Bankers' guarantees for</t>
  </si>
  <si>
    <t>There was no borrowing or debt security in any foreign currency.</t>
  </si>
  <si>
    <t xml:space="preserve">  - issuance of employment permits</t>
  </si>
  <si>
    <t>Letters of credit for imports of raw materials</t>
  </si>
  <si>
    <t xml:space="preserve">  - electricity supplies</t>
  </si>
  <si>
    <t xml:space="preserve">  - custom duties for exports</t>
  </si>
  <si>
    <t>30 April 2004</t>
  </si>
  <si>
    <t>per RM1.00 (31 January 2004 : RM1.00) ordinary share</t>
  </si>
  <si>
    <t>annual financial statements for the financial year ended 31 January 2004.</t>
  </si>
  <si>
    <t>audited annual financial statements for the financial year ended 31 January 2004.</t>
  </si>
  <si>
    <t>M1.</t>
  </si>
  <si>
    <t>M2.</t>
  </si>
  <si>
    <t>M3.</t>
  </si>
  <si>
    <t>M4.</t>
  </si>
  <si>
    <t>M5.</t>
  </si>
  <si>
    <t>M6.</t>
  </si>
  <si>
    <t>The accounting policies and methods of computation adopted by the Group in this interim financial report are consistent with those adopted in the audited financial statements for the financial year ended 31 January 2004.</t>
  </si>
  <si>
    <t>M7.</t>
  </si>
  <si>
    <t>M8.</t>
  </si>
  <si>
    <t>M9.</t>
  </si>
  <si>
    <t>M10.</t>
  </si>
  <si>
    <t>M11.</t>
  </si>
  <si>
    <t>M12.</t>
  </si>
  <si>
    <t>M13.</t>
  </si>
  <si>
    <t>M14.</t>
  </si>
  <si>
    <t>M15.</t>
  </si>
  <si>
    <t>M16.</t>
  </si>
  <si>
    <t>B1.</t>
  </si>
  <si>
    <t>B2.</t>
  </si>
  <si>
    <t>B3.</t>
  </si>
  <si>
    <t>B4.</t>
  </si>
  <si>
    <t>B5.</t>
  </si>
  <si>
    <t>B6.</t>
  </si>
  <si>
    <t>B7.</t>
  </si>
  <si>
    <t>B8.</t>
  </si>
  <si>
    <t>B9.</t>
  </si>
  <si>
    <t>B10.</t>
  </si>
  <si>
    <t>There were no issuance and repayment of debt and equity securities, share buy-backs, share cancellations, shares held as treasury shares and resale of treasury shares for the current financial period under review.</t>
  </si>
  <si>
    <t>There is no change in the composition of the Group during the current financial quarter under review.</t>
  </si>
  <si>
    <t>As at 1.2.2004</t>
  </si>
  <si>
    <t>As at 1 February 2004</t>
  </si>
  <si>
    <t>Addition in capital work-in-progress</t>
  </si>
  <si>
    <t>Profit/ (loss) before taxation</t>
  </si>
  <si>
    <t>Profit/ (loss) for  the financial period</t>
  </si>
  <si>
    <t>Packing materials and loose tools</t>
  </si>
  <si>
    <t>Increase/ (decrease)</t>
  </si>
  <si>
    <t>Disclosure of audit report qualification and status of matters raised</t>
  </si>
  <si>
    <t>Prospects for current financial year</t>
  </si>
  <si>
    <t>Variance of actual profit from forecast profit</t>
  </si>
  <si>
    <t>There was no sale of unquoted investments and properties for the current financial quarter.</t>
  </si>
  <si>
    <t>Quoted investments</t>
  </si>
  <si>
    <t>B11.</t>
  </si>
  <si>
    <t>The directors do not recommend any interim dividend for the current period under review.</t>
  </si>
  <si>
    <t>13.</t>
  </si>
  <si>
    <t>Profit/ (loss) after taxation</t>
  </si>
  <si>
    <t>Share of profit by minority interests</t>
  </si>
  <si>
    <t>The condensed Group balance sheet should be read in conjunction with the audited</t>
  </si>
  <si>
    <t>The condensed Group income statement should be read in conjunction with the audited</t>
  </si>
  <si>
    <t>For the financial period</t>
  </si>
  <si>
    <t>The condensed Group shareholders' equity statement should be read in conjunction with the</t>
  </si>
  <si>
    <t>The condensed Group cash flow statement should be read in conjunction with the audited</t>
  </si>
  <si>
    <t>Unusual items</t>
  </si>
  <si>
    <t>As at beginning of financial period</t>
  </si>
  <si>
    <t>As at end of financial period</t>
  </si>
  <si>
    <t>Profit/ (loss) on sale of unquoted investments and properties</t>
  </si>
  <si>
    <t>Demand for the Group's products is expected to continue to benefit from the improving Malaysian economy. Barring unforeseen circumstances, the Board of Directors anticipates a satisfactory overall performance for the Group for the remaining period to the end of the financial year.</t>
  </si>
  <si>
    <t>B12.</t>
  </si>
  <si>
    <t>B13.</t>
  </si>
  <si>
    <t>Material events subsequent to the end of the interim period</t>
  </si>
  <si>
    <t>There were no material events subsequent to the end of the interim period that have not been reflected in the financial statements for the interim period.</t>
  </si>
  <si>
    <t xml:space="preserve">Administration </t>
  </si>
  <si>
    <t>and minority interests</t>
  </si>
  <si>
    <t xml:space="preserve">(included an allowance for </t>
  </si>
  <si>
    <t xml:space="preserve">    RM1.00 (2003 : RM1.00) each </t>
  </si>
  <si>
    <t>Quarterly report on consolidated results for the 2nd financial quarter ended 31 July 2004</t>
  </si>
  <si>
    <t>31 July 2004</t>
  </si>
  <si>
    <t>31 July 2003</t>
  </si>
  <si>
    <t>2ND QUARTERLY REPORT</t>
  </si>
  <si>
    <t>The Directors of Mintye Industries Bhd. are pleased to announce the unaudited interim financial report for the 2nd financial quarter ended 31 July 2004.</t>
  </si>
  <si>
    <t>Unaudited interim financial report for the 2nd financial quarter ended 31 July 2004</t>
  </si>
  <si>
    <t>31 Jul 2004</t>
  </si>
  <si>
    <t>31 July</t>
  </si>
  <si>
    <t>PROFIT BEFORE TAXATION</t>
  </si>
  <si>
    <t>PROFIT AFTER TAXATION</t>
  </si>
  <si>
    <t>PROFIT FOR THE FINANCIAL PERIOD</t>
  </si>
  <si>
    <t xml:space="preserve">    doubtful debt of RM3,330,859) (Refer Note B.11)</t>
  </si>
  <si>
    <t xml:space="preserve">      Profit from operations before interest charges</t>
  </si>
  <si>
    <t xml:space="preserve">      Profit from operating activities</t>
  </si>
  <si>
    <t>ended 31 July 2004</t>
  </si>
  <si>
    <t>As at 31 July 2004</t>
  </si>
  <si>
    <t>As at 31 July 2003</t>
  </si>
  <si>
    <t>6 months ended</t>
  </si>
  <si>
    <t>for the 2nd financial quarter ended 31 July 2004</t>
  </si>
  <si>
    <t>During the second financial quarter, a 6% tax exempt final dividend amounting to RM3,648,000 in respect of the previous financial year ended 31 January 2004 was paid on 19 July 2004.</t>
  </si>
  <si>
    <r>
      <t xml:space="preserve">For the 3-month current financial </t>
    </r>
    <r>
      <rPr>
        <u val="single"/>
        <sz val="12"/>
        <rFont val="Times New Roman"/>
        <family val="1"/>
      </rPr>
      <t>quarter ended 31 July 2004</t>
    </r>
  </si>
  <si>
    <r>
      <t>For the 6-month financial year-to-</t>
    </r>
    <r>
      <rPr>
        <u val="single"/>
        <sz val="12"/>
        <rFont val="Times New Roman"/>
        <family val="1"/>
      </rPr>
      <t>date ended 31 July 2004</t>
    </r>
  </si>
  <si>
    <t>As at 31.7.2004</t>
  </si>
  <si>
    <t>6 months</t>
  </si>
  <si>
    <t>Group profit from operating</t>
  </si>
  <si>
    <t>Group profit before taxation</t>
  </si>
  <si>
    <t xml:space="preserve">Group profit after taxation </t>
  </si>
  <si>
    <t>Increase</t>
  </si>
  <si>
    <t>- under-provision in the previous financial year</t>
  </si>
  <si>
    <t xml:space="preserve">  reporting period, 31 July 2004</t>
  </si>
  <si>
    <t>As at the end of the reporting period, 31 July 2004</t>
  </si>
  <si>
    <t xml:space="preserve">31 July </t>
  </si>
  <si>
    <t>Earnings per ordinary share of</t>
  </si>
  <si>
    <t>Profit from operating activities</t>
  </si>
  <si>
    <t>Profit from investing activities</t>
  </si>
  <si>
    <t>Profit before taxation</t>
  </si>
  <si>
    <t>Profit after taxation</t>
  </si>
  <si>
    <t>- Sales of motor vehicle</t>
  </si>
  <si>
    <t>Profit after tax and</t>
  </si>
  <si>
    <t>Net profit for the period</t>
  </si>
  <si>
    <t>Profit from operations</t>
  </si>
  <si>
    <t>17.</t>
  </si>
  <si>
    <t>ended 31 July 2003</t>
  </si>
  <si>
    <t>This interim financial report is prepared in accordance with MASB 26 "Interim Financial Reporting" and paragraph 9.22 of the Bursa Malaysia Listing Requirements, and should be read in conjunction with the audited Group financial statements for the financial year ended 31 January 2004.</t>
  </si>
  <si>
    <t>The interim financial report is unaudited and has been prepared in compliance with MASB 26, Interim Financial Reporting and paragraph 9.22 of the Bursa Malaysia Listing Requirements. It should be read in conjunction with the audited financial statements for the financial year ended 31 January 2004.</t>
  </si>
  <si>
    <t>Bursa Malaysia Listing Requirements (Part A of Appendix 9B)</t>
  </si>
  <si>
    <t>Group profit/ (loss) from operating</t>
  </si>
  <si>
    <t>Group profit/ (loss) before taxation</t>
  </si>
  <si>
    <t xml:space="preserve">Group profit/ (loss) after taxation </t>
  </si>
  <si>
    <t>N/A</t>
  </si>
  <si>
    <t>N/A :  Not Applicable</t>
  </si>
  <si>
    <t>Increase/ (decrease) in the financial period</t>
  </si>
  <si>
    <t>There were no items affecting assets, liabilities, equity, net income, or cash flows that were unusual in nature, size or incidence during the financial period under review other than the allowance for doubtful debt of RM3,330,859 as disclosed in the Group income statement.</t>
  </si>
  <si>
    <t>The Group's effective tax rate for the cumulative quarter six months ended 31 July 2004 was higher than the statutory tax rate mainly due to certain expenses not deductible for tax purposes.</t>
  </si>
  <si>
    <t>The Group had made a full allowance for this doubtful debt in the first financial quarter.</t>
  </si>
  <si>
    <t>The Group's effective tax rate for the individual quarter three months ended 31 July 2004 was lower than the statutory tax rate mainly due to utilisation of reinvestment allowances.</t>
  </si>
  <si>
    <t>Proceeds from disposal of motor vehicles</t>
  </si>
  <si>
    <t>The valuations of land and building have been brought forward without amendment from the most recent audited financial statements as no revaluation has been carried out since the dates of revaluation on 25 and 27 January 1994.</t>
  </si>
  <si>
    <t>This is not applicable as no profit forecast or profit guarantee was published.</t>
  </si>
  <si>
    <t xml:space="preserve">The Group made a profit before taxation for the current quarter as compared to a loss in the preceding quarter which was resulted mainly from the allowance for doubtful debt of RM3,330,859 made in that quarter (Note B11). </t>
  </si>
  <si>
    <t>Net increase/ (decrease) in the financial period</t>
  </si>
  <si>
    <t xml:space="preserve">The increase in the group turnover is mainly due to favourable market condition. The decrease in group profit from operating activities when compared with the corresponding quarter is mainly due to an allowance for doubtful debt of RM3,330,859 made in the current first financial quarter (Note B11). </t>
  </si>
  <si>
    <t>Capital commitments for plant and equipment authorised by the Directors and not provided for in the financial statements as at end of financial quarter 31 July 2004 are as follows:</t>
  </si>
  <si>
    <t>- Contracted</t>
  </si>
  <si>
    <t>The above case was heard on 3 March 2004 and the Melaka High Court has ruled against the subsidiary on 23 June 2004. The subsidiary is appealling against the Court's decision at the Court of Appeal.</t>
  </si>
  <si>
    <t>The Board of Directors authorised this interim financial report for issue on 28 September 2004.</t>
  </si>
  <si>
    <t>28 September 2004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</si>
</sst>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s>
  <fonts count="12">
    <font>
      <sz val="12"/>
      <name val="Times New Roman"/>
      <family val="0"/>
    </font>
    <font>
      <u val="single"/>
      <sz val="12"/>
      <name val="Times New Roman"/>
      <family val="1"/>
    </font>
    <font>
      <b/>
      <sz val="12"/>
      <name val="Times New Roman"/>
      <family val="1"/>
    </font>
    <font>
      <b/>
      <u val="single"/>
      <sz val="12"/>
      <name val="Times New Roman"/>
      <family val="1"/>
    </font>
    <font>
      <b/>
      <sz val="14"/>
      <name val="Times New Roman"/>
      <family val="1"/>
    </font>
    <font>
      <sz val="16"/>
      <name val="Times New Roman"/>
      <family val="1"/>
    </font>
    <font>
      <sz val="10"/>
      <name val="Times New Roman"/>
      <family val="1"/>
    </font>
    <font>
      <sz val="14"/>
      <name val="Times New Roman"/>
      <family val="1"/>
    </font>
    <font>
      <b/>
      <sz val="10"/>
      <name val="Times New Roman"/>
      <family val="1"/>
    </font>
    <font>
      <b/>
      <i/>
      <sz val="12"/>
      <name val="Times New Roman"/>
      <family val="1"/>
    </font>
    <font>
      <b/>
      <u val="single"/>
      <sz val="16"/>
      <name val="Times New Roman"/>
      <family val="1"/>
    </font>
    <font>
      <sz val="12"/>
      <color indexed="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71" fontId="0" fillId="0" borderId="0" xfId="15" applyNumberFormat="1" applyAlignment="1">
      <alignment/>
    </xf>
    <xf numFmtId="171" fontId="0" fillId="0" borderId="1" xfId="15" applyNumberFormat="1" applyBorder="1" applyAlignment="1">
      <alignment/>
    </xf>
    <xf numFmtId="0" fontId="0" fillId="0" borderId="0" xfId="0" applyBorder="1" applyAlignment="1">
      <alignment/>
    </xf>
    <xf numFmtId="0" fontId="2" fillId="0" borderId="0" xfId="0" applyFont="1" applyBorder="1" applyAlignment="1">
      <alignment/>
    </xf>
    <xf numFmtId="171" fontId="0" fillId="0" borderId="0" xfId="15" applyNumberFormat="1" applyBorder="1" applyAlignment="1">
      <alignment/>
    </xf>
    <xf numFmtId="0" fontId="0" fillId="0" borderId="0" xfId="0" applyBorder="1" applyAlignment="1" quotePrefix="1">
      <alignment horizontal="center"/>
    </xf>
    <xf numFmtId="171" fontId="0" fillId="0" borderId="0" xfId="15" applyNumberFormat="1" applyFont="1" applyBorder="1" applyAlignment="1">
      <alignment/>
    </xf>
    <xf numFmtId="0" fontId="0" fillId="0" borderId="0" xfId="0" applyFill="1" applyBorder="1" applyAlignment="1">
      <alignment/>
    </xf>
    <xf numFmtId="0" fontId="2" fillId="0" borderId="0" xfId="0" applyFont="1" applyFill="1" applyBorder="1" applyAlignment="1">
      <alignment/>
    </xf>
    <xf numFmtId="171" fontId="0" fillId="0" borderId="2" xfId="15" applyNumberFormat="1" applyBorder="1" applyAlignment="1">
      <alignment/>
    </xf>
    <xf numFmtId="171" fontId="0" fillId="0" borderId="0" xfId="15" applyNumberFormat="1" applyFont="1" applyBorder="1" applyAlignment="1">
      <alignment horizontal="center"/>
    </xf>
    <xf numFmtId="43" fontId="0" fillId="0" borderId="0" xfId="15" applyBorder="1" applyAlignment="1">
      <alignment/>
    </xf>
    <xf numFmtId="43" fontId="0" fillId="0" borderId="2" xfId="15" applyBorder="1" applyAlignment="1">
      <alignment/>
    </xf>
    <xf numFmtId="0" fontId="2"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quotePrefix="1">
      <alignment/>
    </xf>
    <xf numFmtId="0" fontId="0" fillId="0" borderId="0" xfId="0" applyFont="1" applyBorder="1" applyAlignment="1">
      <alignment/>
    </xf>
    <xf numFmtId="171" fontId="0" fillId="0" borderId="0" xfId="15" applyNumberFormat="1" applyFont="1" applyAlignment="1">
      <alignment/>
    </xf>
    <xf numFmtId="171" fontId="0" fillId="0" borderId="1" xfId="15"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horizontal="center"/>
    </xf>
    <xf numFmtId="171" fontId="0" fillId="0" borderId="3" xfId="15" applyNumberFormat="1" applyBorder="1" applyAlignment="1">
      <alignment/>
    </xf>
    <xf numFmtId="0" fontId="0" fillId="0" borderId="0" xfId="0" applyAlignment="1">
      <alignment horizontal="justify"/>
    </xf>
    <xf numFmtId="43" fontId="0" fillId="0" borderId="0" xfId="15" applyAlignment="1">
      <alignment/>
    </xf>
    <xf numFmtId="0" fontId="1" fillId="0" borderId="0" xfId="0" applyFont="1" applyAlignment="1" quotePrefix="1">
      <alignment horizontal="center"/>
    </xf>
    <xf numFmtId="0" fontId="1" fillId="0" borderId="0" xfId="0" applyFont="1" applyAlignment="1">
      <alignment horizontal="center"/>
    </xf>
    <xf numFmtId="0" fontId="0" fillId="0" borderId="0" xfId="0" applyFont="1" applyAlignment="1">
      <alignment horizontal="right"/>
    </xf>
    <xf numFmtId="171" fontId="0" fillId="0" borderId="3" xfId="15" applyNumberFormat="1" applyFont="1" applyBorder="1" applyAlignment="1">
      <alignment/>
    </xf>
    <xf numFmtId="171" fontId="0" fillId="0" borderId="2" xfId="15" applyNumberFormat="1" applyFont="1" applyBorder="1" applyAlignment="1">
      <alignment/>
    </xf>
    <xf numFmtId="0" fontId="0" fillId="0" borderId="0" xfId="0" applyFont="1" applyAlignment="1">
      <alignment/>
    </xf>
    <xf numFmtId="0" fontId="0" fillId="0" borderId="0" xfId="0" applyAlignment="1">
      <alignment/>
    </xf>
    <xf numFmtId="43" fontId="0" fillId="0" borderId="2" xfId="15" applyFont="1" applyBorder="1" applyAlignment="1">
      <alignment/>
    </xf>
    <xf numFmtId="0" fontId="0" fillId="0" borderId="0" xfId="0" applyFont="1" applyAlignment="1" quotePrefix="1">
      <alignment/>
    </xf>
    <xf numFmtId="0" fontId="3" fillId="0" borderId="0" xfId="0" applyFont="1" applyAlignment="1">
      <alignment/>
    </xf>
    <xf numFmtId="43" fontId="0" fillId="0" borderId="0" xfId="15" applyFont="1" applyAlignment="1">
      <alignment/>
    </xf>
    <xf numFmtId="171" fontId="0" fillId="0" borderId="4" xfId="15" applyNumberFormat="1" applyFont="1" applyBorder="1" applyAlignment="1">
      <alignment/>
    </xf>
    <xf numFmtId="171" fontId="0" fillId="0" borderId="2" xfId="0" applyNumberFormat="1" applyFont="1" applyBorder="1" applyAlignment="1">
      <alignment/>
    </xf>
    <xf numFmtId="0" fontId="0" fillId="0" borderId="0" xfId="0" applyAlignment="1" quotePrefix="1">
      <alignment/>
    </xf>
    <xf numFmtId="171" fontId="0" fillId="0" borderId="0" xfId="15" applyNumberFormat="1" applyFont="1" applyAlignment="1">
      <alignment/>
    </xf>
    <xf numFmtId="171" fontId="0" fillId="0" borderId="4" xfId="15" applyNumberFormat="1" applyFont="1" applyBorder="1" applyAlignment="1">
      <alignment/>
    </xf>
    <xf numFmtId="171" fontId="0" fillId="0" borderId="2" xfId="15" applyNumberFormat="1" applyFont="1" applyBorder="1" applyAlignment="1">
      <alignment/>
    </xf>
    <xf numFmtId="0" fontId="0" fillId="0" borderId="0" xfId="0" applyFont="1" applyBorder="1" applyAlignment="1">
      <alignment horizontal="center"/>
    </xf>
    <xf numFmtId="0" fontId="0" fillId="0" borderId="3" xfId="0" applyFont="1" applyBorder="1" applyAlignment="1">
      <alignment/>
    </xf>
    <xf numFmtId="171" fontId="0" fillId="0" borderId="0" xfId="15" applyNumberFormat="1" applyFont="1" applyAlignment="1">
      <alignment horizontal="center"/>
    </xf>
    <xf numFmtId="0" fontId="3"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171" fontId="3" fillId="0" borderId="0" xfId="15" applyNumberFormat="1" applyFont="1" applyAlignment="1">
      <alignment horizontal="center"/>
    </xf>
    <xf numFmtId="0" fontId="3" fillId="0" borderId="0" xfId="0" applyFont="1" applyAlignment="1" quotePrefix="1">
      <alignment horizontal="centerContinuous"/>
    </xf>
    <xf numFmtId="171" fontId="2" fillId="0" borderId="0" xfId="15" applyNumberFormat="1" applyFont="1" applyAlignment="1">
      <alignment horizontal="center"/>
    </xf>
    <xf numFmtId="171" fontId="2" fillId="0" borderId="0" xfId="15" applyNumberFormat="1" applyFont="1" applyAlignment="1">
      <alignment horizontal="centerContinuous"/>
    </xf>
    <xf numFmtId="171" fontId="2" fillId="0" borderId="0" xfId="15" applyNumberFormat="1" applyFont="1" applyAlignment="1">
      <alignment/>
    </xf>
    <xf numFmtId="171" fontId="0" fillId="0" borderId="0" xfId="15" applyNumberFormat="1" applyFont="1" applyAlignment="1">
      <alignment horizontal="centerContinuous"/>
    </xf>
    <xf numFmtId="171" fontId="0" fillId="0" borderId="0" xfId="15" applyNumberFormat="1" applyFont="1" applyBorder="1" applyAlignment="1">
      <alignment/>
    </xf>
    <xf numFmtId="171" fontId="0" fillId="0" borderId="0" xfId="15" applyNumberFormat="1" applyFont="1" applyAlignment="1">
      <alignment horizontal="left"/>
    </xf>
    <xf numFmtId="171" fontId="2" fillId="0" borderId="0" xfId="15" applyNumberFormat="1" applyFont="1" applyAlignment="1" quotePrefix="1">
      <alignment horizontal="left"/>
    </xf>
    <xf numFmtId="171" fontId="0" fillId="0" borderId="1" xfId="15" applyNumberFormat="1" applyFont="1" applyBorder="1" applyAlignment="1">
      <alignment horizontal="right"/>
    </xf>
    <xf numFmtId="171" fontId="0" fillId="0" borderId="0" xfId="15" applyNumberFormat="1" applyFont="1" applyBorder="1" applyAlignment="1">
      <alignment horizontal="right"/>
    </xf>
    <xf numFmtId="171" fontId="0" fillId="0" borderId="0" xfId="15" applyNumberFormat="1" applyFont="1" applyAlignment="1" quotePrefix="1">
      <alignment horizontal="left"/>
    </xf>
    <xf numFmtId="171" fontId="2" fillId="0" borderId="0" xfId="15" applyNumberFormat="1" applyFont="1" applyAlignment="1">
      <alignment/>
    </xf>
    <xf numFmtId="171" fontId="0" fillId="0" borderId="0" xfId="0" applyNumberFormat="1" applyFont="1" applyAlignment="1">
      <alignment/>
    </xf>
    <xf numFmtId="171" fontId="0" fillId="0" borderId="3" xfId="15" applyNumberFormat="1" applyFont="1" applyBorder="1" applyAlignment="1">
      <alignment horizontal="centerContinuous"/>
    </xf>
    <xf numFmtId="171" fontId="0" fillId="0" borderId="3" xfId="15" applyNumberFormat="1" applyFont="1" applyBorder="1" applyAlignment="1">
      <alignment horizontal="right"/>
    </xf>
    <xf numFmtId="43" fontId="0" fillId="0" borderId="2" xfId="15" applyFont="1" applyBorder="1" applyAlignment="1" quotePrefix="1">
      <alignment horizontal="center"/>
    </xf>
    <xf numFmtId="171" fontId="0" fillId="0" borderId="0" xfId="0" applyNumberFormat="1" applyAlignment="1">
      <alignment/>
    </xf>
    <xf numFmtId="0" fontId="0" fillId="0" borderId="0" xfId="0" applyFont="1" applyFill="1" applyBorder="1" applyAlignment="1">
      <alignment/>
    </xf>
    <xf numFmtId="171" fontId="2" fillId="0" borderId="0" xfId="15" applyNumberFormat="1" applyFont="1" applyBorder="1" applyAlignment="1">
      <alignment horizontal="center"/>
    </xf>
    <xf numFmtId="171" fontId="2" fillId="0" borderId="0" xfId="15" applyNumberFormat="1" applyFont="1" applyBorder="1" applyAlignment="1">
      <alignment/>
    </xf>
    <xf numFmtId="171" fontId="3" fillId="0" borderId="0" xfId="15" applyNumberFormat="1" applyFont="1" applyBorder="1" applyAlignment="1">
      <alignment horizontal="center"/>
    </xf>
    <xf numFmtId="171" fontId="1" fillId="0" borderId="0" xfId="15" applyNumberFormat="1" applyFont="1" applyBorder="1" applyAlignment="1">
      <alignment/>
    </xf>
    <xf numFmtId="171" fontId="3" fillId="0" borderId="0" xfId="15" applyNumberFormat="1" applyFont="1" applyFill="1" applyBorder="1" applyAlignment="1">
      <alignment horizontal="center"/>
    </xf>
    <xf numFmtId="171" fontId="0" fillId="0" borderId="0" xfId="15" applyNumberFormat="1" applyFont="1" applyAlignment="1">
      <alignment/>
    </xf>
    <xf numFmtId="171" fontId="0" fillId="0" borderId="0" xfId="15" applyNumberFormat="1" applyFont="1" applyBorder="1" applyAlignment="1">
      <alignment horizontal="center"/>
    </xf>
    <xf numFmtId="171" fontId="0" fillId="0" borderId="0" xfId="15" applyNumberFormat="1" applyAlignment="1">
      <alignment/>
    </xf>
    <xf numFmtId="0" fontId="0" fillId="0" borderId="0" xfId="0" applyFont="1" applyAlignment="1">
      <alignment horizontal="justify" vertical="top"/>
    </xf>
    <xf numFmtId="171" fontId="0" fillId="0" borderId="2" xfId="15" applyNumberFormat="1" applyBorder="1" applyAlignment="1">
      <alignment/>
    </xf>
    <xf numFmtId="0" fontId="0" fillId="0" borderId="0" xfId="0" applyFont="1" applyAlignment="1">
      <alignment horizontal="justify"/>
    </xf>
    <xf numFmtId="41" fontId="0" fillId="0" borderId="0" xfId="0" applyNumberFormat="1" applyFont="1" applyAlignment="1">
      <alignment/>
    </xf>
    <xf numFmtId="0" fontId="0" fillId="0" borderId="0" xfId="0" applyFont="1" applyAlignment="1">
      <alignment horizontal="center" vertical="center"/>
    </xf>
    <xf numFmtId="0" fontId="0" fillId="0" borderId="0" xfId="0" applyFont="1" applyAlignment="1">
      <alignment horizontal="left"/>
    </xf>
    <xf numFmtId="171" fontId="0" fillId="0" borderId="0" xfId="15" applyNumberFormat="1" applyFont="1" applyBorder="1" applyAlignment="1" quotePrefix="1">
      <alignment horizontal="right"/>
    </xf>
    <xf numFmtId="0" fontId="2" fillId="0" borderId="0" xfId="0" applyFont="1" applyAlignment="1">
      <alignment/>
    </xf>
    <xf numFmtId="171" fontId="0" fillId="0" borderId="0" xfId="15" applyNumberFormat="1" applyBorder="1" applyAlignment="1">
      <alignment/>
    </xf>
    <xf numFmtId="171" fontId="0" fillId="0" borderId="0" xfId="15" applyNumberFormat="1" applyFont="1" applyBorder="1" applyAlignment="1">
      <alignment/>
    </xf>
    <xf numFmtId="43" fontId="0" fillId="0" borderId="0" xfId="0" applyNumberFormat="1" applyFont="1" applyAlignment="1">
      <alignment/>
    </xf>
    <xf numFmtId="0" fontId="1" fillId="0" borderId="0" xfId="0" applyFont="1" applyBorder="1" applyAlignment="1">
      <alignment horizontal="center"/>
    </xf>
    <xf numFmtId="0" fontId="3" fillId="0" borderId="0" xfId="0" applyFont="1" applyBorder="1" applyAlignment="1">
      <alignment/>
    </xf>
    <xf numFmtId="171" fontId="0" fillId="0" borderId="0" xfId="0" applyNumberFormat="1" applyFont="1" applyBorder="1" applyAlignment="1">
      <alignment/>
    </xf>
    <xf numFmtId="0" fontId="0" fillId="0" borderId="0" xfId="0" applyAlignment="1" quotePrefix="1">
      <alignment horizontal="right"/>
    </xf>
    <xf numFmtId="0" fontId="0" fillId="0" borderId="0" xfId="0" applyFont="1" applyAlignment="1" quotePrefix="1">
      <alignment horizontal="right"/>
    </xf>
    <xf numFmtId="171" fontId="11" fillId="0" borderId="0" xfId="15" applyNumberFormat="1" applyFont="1" applyAlignment="1">
      <alignment/>
    </xf>
    <xf numFmtId="0" fontId="0" fillId="0" borderId="0" xfId="0" applyFill="1" applyBorder="1" applyAlignment="1" quotePrefix="1">
      <alignment/>
    </xf>
    <xf numFmtId="0" fontId="0" fillId="0" borderId="0" xfId="0" applyFont="1" applyFill="1" applyBorder="1" applyAlignment="1" quotePrefix="1">
      <alignment/>
    </xf>
    <xf numFmtId="171" fontId="0" fillId="0" borderId="0" xfId="0" applyNumberFormat="1" applyFont="1" applyAlignment="1">
      <alignment/>
    </xf>
    <xf numFmtId="171" fontId="0" fillId="0" borderId="0" xfId="0" applyNumberFormat="1" applyBorder="1" applyAlignment="1" quotePrefix="1">
      <alignment horizontal="center"/>
    </xf>
    <xf numFmtId="0" fontId="0" fillId="0" borderId="0" xfId="0" applyFont="1" applyAlignment="1" quotePrefix="1">
      <alignment horizontal="left"/>
    </xf>
    <xf numFmtId="0" fontId="0" fillId="0" borderId="0" xfId="0" applyFont="1" applyFill="1" applyAlignment="1">
      <alignment/>
    </xf>
    <xf numFmtId="43" fontId="0" fillId="0" borderId="0" xfId="0" applyNumberFormat="1" applyFont="1" applyAlignment="1">
      <alignment/>
    </xf>
    <xf numFmtId="0" fontId="3" fillId="0" borderId="0" xfId="0" applyFont="1" applyBorder="1" applyAlignment="1">
      <alignment/>
    </xf>
    <xf numFmtId="43" fontId="0" fillId="0" borderId="0" xfId="15" applyFont="1" applyBorder="1" applyAlignment="1" quotePrefix="1">
      <alignment horizontal="right"/>
    </xf>
    <xf numFmtId="171" fontId="0" fillId="0" borderId="1" xfId="0" applyNumberFormat="1" applyBorder="1" applyAlignment="1">
      <alignment/>
    </xf>
    <xf numFmtId="0" fontId="0" fillId="0" borderId="1" xfId="0" applyFont="1" applyBorder="1" applyAlignment="1" quotePrefix="1">
      <alignment horizontal="center"/>
    </xf>
    <xf numFmtId="0" fontId="1" fillId="0" borderId="0" xfId="0" applyFont="1" applyBorder="1" applyAlignment="1" quotePrefix="1">
      <alignment horizontal="center"/>
    </xf>
    <xf numFmtId="0" fontId="1" fillId="0" borderId="0" xfId="0" applyFont="1" applyBorder="1" applyAlignment="1">
      <alignment/>
    </xf>
    <xf numFmtId="43" fontId="0" fillId="0" borderId="0" xfId="0" applyNumberFormat="1" applyFont="1" applyBorder="1" applyAlignment="1">
      <alignment/>
    </xf>
    <xf numFmtId="43" fontId="0" fillId="0" borderId="0" xfId="15" applyFont="1" applyAlignment="1">
      <alignment horizontal="center"/>
    </xf>
    <xf numFmtId="0" fontId="0" fillId="0" borderId="0" xfId="0" applyFont="1" applyAlignment="1">
      <alignment horizontal="justify" vertical="top"/>
    </xf>
    <xf numFmtId="0" fontId="0" fillId="0" borderId="1" xfId="0" applyFont="1" applyBorder="1" applyAlignment="1">
      <alignment horizontal="center"/>
    </xf>
    <xf numFmtId="0" fontId="0" fillId="0" borderId="0" xfId="0" applyFont="1" applyAlignment="1">
      <alignment horizontal="justify" vertical="justify"/>
    </xf>
    <xf numFmtId="0" fontId="0" fillId="0" borderId="0" xfId="0" applyAlignment="1">
      <alignment horizontal="justify" vertical="justify"/>
    </xf>
    <xf numFmtId="0" fontId="1" fillId="0" borderId="0" xfId="0" applyFont="1" applyBorder="1" applyAlignment="1">
      <alignment horizontal="center"/>
    </xf>
    <xf numFmtId="16" fontId="0" fillId="0" borderId="0" xfId="0" applyNumberFormat="1" applyFont="1" applyAlignment="1" quotePrefix="1">
      <alignment horizontal="center"/>
    </xf>
    <xf numFmtId="0" fontId="2" fillId="0" borderId="0" xfId="0" applyFont="1" applyAlignment="1">
      <alignment horizontal="justify"/>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 fillId="0" borderId="1" xfId="0" applyFont="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15" fontId="2" fillId="0" borderId="0" xfId="0" applyNumberFormat="1" applyFont="1" applyAlignment="1" quotePrefix="1">
      <alignment horizontal="center"/>
    </xf>
    <xf numFmtId="171" fontId="0" fillId="0" borderId="1" xfId="15" applyNumberFormat="1" applyFont="1" applyBorder="1" applyAlignment="1">
      <alignment horizontal="center"/>
    </xf>
    <xf numFmtId="171" fontId="0" fillId="0" borderId="5" xfId="15" applyNumberFormat="1" applyFont="1" applyBorder="1" applyAlignment="1">
      <alignment horizontal="center"/>
    </xf>
    <xf numFmtId="171" fontId="0" fillId="0" borderId="6" xfId="15" applyNumberFormat="1" applyFont="1" applyBorder="1" applyAlignment="1">
      <alignment horizontal="center"/>
    </xf>
    <xf numFmtId="0" fontId="0" fillId="0" borderId="0" xfId="0" applyAlignment="1">
      <alignment horizontal="justify"/>
    </xf>
    <xf numFmtId="171" fontId="0" fillId="0" borderId="0" xfId="15" applyNumberFormat="1" applyFont="1" applyAlignment="1">
      <alignment horizontal="center"/>
    </xf>
    <xf numFmtId="0" fontId="3" fillId="0" borderId="0" xfId="0" applyFont="1" applyAlignment="1" quotePrefix="1">
      <alignment horizontal="center"/>
    </xf>
    <xf numFmtId="16" fontId="2" fillId="0" borderId="0" xfId="0" applyNumberFormat="1" applyFont="1" applyAlignment="1" quotePrefix="1">
      <alignment horizontal="center"/>
    </xf>
    <xf numFmtId="0" fontId="2" fillId="0" borderId="0" xfId="0" applyFont="1" applyBorder="1" applyAlignment="1">
      <alignment horizontal="center"/>
    </xf>
    <xf numFmtId="171" fontId="0" fillId="0" borderId="0" xfId="15" applyNumberFormat="1" applyFont="1" applyBorder="1" applyAlignment="1">
      <alignment horizontal="center"/>
    </xf>
    <xf numFmtId="171" fontId="0" fillId="0" borderId="4" xfId="15"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Alignment="1">
      <alignment horizontal="justify"/>
    </xf>
    <xf numFmtId="0" fontId="0" fillId="0" borderId="0" xfId="0" applyFont="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K44"/>
  <sheetViews>
    <sheetView workbookViewId="0" topLeftCell="A1">
      <selection activeCell="K7" sqref="K7"/>
    </sheetView>
  </sheetViews>
  <sheetFormatPr defaultColWidth="9.00390625" defaultRowHeight="15.75"/>
  <cols>
    <col min="1" max="1" width="3.75390625" style="0" customWidth="1"/>
    <col min="2" max="2" width="9.25390625" style="0" customWidth="1"/>
    <col min="3" max="3" width="9.75390625" style="0" customWidth="1"/>
    <col min="4" max="4" width="9.125" style="0" customWidth="1"/>
    <col min="5" max="5" width="10.375" style="0" bestFit="1" customWidth="1"/>
    <col min="6" max="6" width="1.00390625" style="0" customWidth="1"/>
    <col min="7" max="7" width="11.625" style="0" bestFit="1" customWidth="1"/>
    <col min="8" max="8" width="1.00390625" style="0" customWidth="1"/>
    <col min="9" max="9" width="10.375" style="0" customWidth="1"/>
    <col min="10" max="10" width="1.00390625" style="0" customWidth="1"/>
    <col min="11" max="11" width="13.25390625" style="0" customWidth="1"/>
  </cols>
  <sheetData>
    <row r="3" spans="1:11" ht="15.75">
      <c r="A3" s="125" t="s">
        <v>120</v>
      </c>
      <c r="B3" s="125"/>
      <c r="C3" s="125"/>
      <c r="D3" s="125"/>
      <c r="E3" s="125"/>
      <c r="F3" s="125"/>
      <c r="G3" s="125"/>
      <c r="H3" s="125"/>
      <c r="I3" s="125"/>
      <c r="J3" s="125"/>
      <c r="K3" s="125"/>
    </row>
    <row r="4" spans="1:11" ht="15.75">
      <c r="A4" s="124" t="s">
        <v>68</v>
      </c>
      <c r="B4" s="124"/>
      <c r="C4" s="124"/>
      <c r="D4" s="124"/>
      <c r="E4" s="124"/>
      <c r="F4" s="124"/>
      <c r="G4" s="124"/>
      <c r="H4" s="124"/>
      <c r="I4" s="124"/>
      <c r="J4" s="124"/>
      <c r="K4" s="124"/>
    </row>
    <row r="6" spans="1:11" ht="15.75">
      <c r="A6" s="123" t="s">
        <v>121</v>
      </c>
      <c r="B6" s="123"/>
      <c r="C6" s="123"/>
      <c r="D6" s="123"/>
      <c r="E6" s="123"/>
      <c r="F6" s="123"/>
      <c r="G6" s="123"/>
      <c r="H6" s="123"/>
      <c r="I6" s="123"/>
      <c r="J6" s="123"/>
      <c r="K6" s="123"/>
    </row>
    <row r="8" spans="1:11" ht="15.75">
      <c r="A8" s="123" t="s">
        <v>351</v>
      </c>
      <c r="B8" s="123"/>
      <c r="C8" s="123"/>
      <c r="D8" s="123"/>
      <c r="E8" s="123"/>
      <c r="F8" s="123"/>
      <c r="G8" s="123"/>
      <c r="H8" s="123"/>
      <c r="I8" s="123"/>
      <c r="J8" s="123"/>
      <c r="K8" s="123"/>
    </row>
    <row r="9" spans="1:11" ht="15.75">
      <c r="A9" s="124" t="s">
        <v>122</v>
      </c>
      <c r="B9" s="124"/>
      <c r="C9" s="124"/>
      <c r="D9" s="124"/>
      <c r="E9" s="124"/>
      <c r="F9" s="124"/>
      <c r="G9" s="124"/>
      <c r="H9" s="124"/>
      <c r="I9" s="124"/>
      <c r="J9" s="124"/>
      <c r="K9" s="124"/>
    </row>
    <row r="11" spans="1:11" ht="15.75">
      <c r="A11" s="125" t="s">
        <v>123</v>
      </c>
      <c r="B11" s="125"/>
      <c r="C11" s="125"/>
      <c r="D11" s="125"/>
      <c r="E11" s="125"/>
      <c r="F11" s="125"/>
      <c r="G11" s="125"/>
      <c r="H11" s="125"/>
      <c r="I11" s="125"/>
      <c r="J11" s="125"/>
      <c r="K11" s="125"/>
    </row>
    <row r="14" spans="5:11" ht="15.75">
      <c r="E14" s="126" t="s">
        <v>124</v>
      </c>
      <c r="F14" s="126"/>
      <c r="G14" s="126"/>
      <c r="I14" s="126" t="s">
        <v>125</v>
      </c>
      <c r="J14" s="126"/>
      <c r="K14" s="126"/>
    </row>
    <row r="15" spans="5:11" ht="15.75">
      <c r="E15" s="3"/>
      <c r="F15" s="3"/>
      <c r="G15" s="3" t="s">
        <v>110</v>
      </c>
      <c r="I15" s="3"/>
      <c r="J15" s="3"/>
      <c r="K15" s="3" t="s">
        <v>110</v>
      </c>
    </row>
    <row r="16" spans="5:11" ht="15.75">
      <c r="E16" s="3" t="s">
        <v>62</v>
      </c>
      <c r="F16" s="3"/>
      <c r="G16" s="3" t="s">
        <v>126</v>
      </c>
      <c r="I16" s="3" t="s">
        <v>62</v>
      </c>
      <c r="J16" s="3"/>
      <c r="K16" s="3" t="s">
        <v>126</v>
      </c>
    </row>
    <row r="17" spans="5:11" ht="15.75">
      <c r="E17" s="3" t="s">
        <v>126</v>
      </c>
      <c r="F17" s="3"/>
      <c r="G17" s="3" t="s">
        <v>127</v>
      </c>
      <c r="I17" s="3" t="s">
        <v>126</v>
      </c>
      <c r="J17" s="3"/>
      <c r="K17" s="3" t="s">
        <v>127</v>
      </c>
    </row>
    <row r="18" spans="5:11" ht="15.75">
      <c r="E18" s="3" t="s">
        <v>109</v>
      </c>
      <c r="F18" s="3"/>
      <c r="G18" s="3" t="s">
        <v>109</v>
      </c>
      <c r="I18" s="3" t="s">
        <v>128</v>
      </c>
      <c r="J18" s="3"/>
      <c r="K18" s="3" t="s">
        <v>129</v>
      </c>
    </row>
    <row r="19" spans="5:11" ht="15.75">
      <c r="E19" s="34" t="s">
        <v>352</v>
      </c>
      <c r="F19" s="35"/>
      <c r="G19" s="34" t="s">
        <v>353</v>
      </c>
      <c r="H19" s="1"/>
      <c r="I19" s="34" t="s">
        <v>352</v>
      </c>
      <c r="J19" s="35"/>
      <c r="K19" s="34" t="s">
        <v>353</v>
      </c>
    </row>
    <row r="20" spans="5:11" ht="15.75">
      <c r="E20" s="3" t="s">
        <v>51</v>
      </c>
      <c r="G20" s="3" t="s">
        <v>51</v>
      </c>
      <c r="I20" s="3" t="s">
        <v>51</v>
      </c>
      <c r="K20" s="3" t="s">
        <v>51</v>
      </c>
    </row>
    <row r="22" spans="1:11" ht="15.75">
      <c r="A22" s="2" t="s">
        <v>43</v>
      </c>
      <c r="B22" t="s">
        <v>107</v>
      </c>
      <c r="E22" s="7">
        <f>+GIS!G16</f>
        <v>16396</v>
      </c>
      <c r="F22" s="7"/>
      <c r="G22" s="7">
        <f>+GIS!I16</f>
        <v>12855</v>
      </c>
      <c r="H22" s="7"/>
      <c r="I22" s="7">
        <f>+GIS!K16</f>
        <v>31116</v>
      </c>
      <c r="J22" s="7"/>
      <c r="K22" s="7">
        <f>+GIS!M16</f>
        <v>24689</v>
      </c>
    </row>
    <row r="23" spans="5:11" ht="15.75">
      <c r="E23" s="7"/>
      <c r="F23" s="7"/>
      <c r="G23" s="7"/>
      <c r="H23" s="7"/>
      <c r="I23" s="7"/>
      <c r="J23" s="7"/>
      <c r="K23" s="7"/>
    </row>
    <row r="24" spans="1:11" ht="15.75">
      <c r="A24" s="2" t="s">
        <v>44</v>
      </c>
      <c r="B24" t="s">
        <v>386</v>
      </c>
      <c r="E24" s="7">
        <f>+GIS!G40</f>
        <v>4455</v>
      </c>
      <c r="F24" s="7"/>
      <c r="G24" s="7">
        <f>+GIS!I40</f>
        <v>2683</v>
      </c>
      <c r="H24" s="7"/>
      <c r="I24" s="7">
        <f>+GIS!K40</f>
        <v>4116</v>
      </c>
      <c r="J24" s="7"/>
      <c r="K24" s="7">
        <f>+GIS!M40</f>
        <v>5313</v>
      </c>
    </row>
    <row r="25" spans="5:11" ht="15.75">
      <c r="E25" s="7"/>
      <c r="F25" s="7"/>
      <c r="G25" s="7"/>
      <c r="H25" s="7"/>
      <c r="I25" s="7"/>
      <c r="J25" s="7"/>
      <c r="K25" s="7"/>
    </row>
    <row r="26" spans="1:11" ht="15.75">
      <c r="A26" s="2" t="s">
        <v>46</v>
      </c>
      <c r="B26" t="s">
        <v>389</v>
      </c>
      <c r="E26" s="7"/>
      <c r="F26" s="7"/>
      <c r="G26" s="7"/>
      <c r="H26" s="7"/>
      <c r="I26" s="7"/>
      <c r="J26" s="7"/>
      <c r="K26" s="7"/>
    </row>
    <row r="27" spans="2:11" ht="15.75">
      <c r="B27" t="s">
        <v>113</v>
      </c>
      <c r="E27" s="7">
        <f>+GIS!G48</f>
        <v>3405</v>
      </c>
      <c r="F27" s="7"/>
      <c r="G27" s="7">
        <f>+GIS!I48</f>
        <v>2141</v>
      </c>
      <c r="H27" s="7"/>
      <c r="I27" s="7">
        <f>+GIS!K48</f>
        <v>2271</v>
      </c>
      <c r="J27" s="7"/>
      <c r="K27" s="7">
        <f>+GIS!M48</f>
        <v>3974</v>
      </c>
    </row>
    <row r="28" spans="1:11" ht="15.75">
      <c r="A28" s="2"/>
      <c r="E28" s="7"/>
      <c r="F28" s="7"/>
      <c r="G28" s="7"/>
      <c r="H28" s="7"/>
      <c r="I28" s="7"/>
      <c r="J28" s="7"/>
      <c r="K28" s="7"/>
    </row>
    <row r="29" spans="1:11" ht="15.75">
      <c r="A29" s="2" t="s">
        <v>47</v>
      </c>
      <c r="B29" t="s">
        <v>390</v>
      </c>
      <c r="E29" s="7">
        <f>+GIS!G48</f>
        <v>3405</v>
      </c>
      <c r="F29" s="7"/>
      <c r="G29" s="7">
        <f>+GIS!I48</f>
        <v>2141</v>
      </c>
      <c r="H29" s="7"/>
      <c r="I29" s="7">
        <f>+GIS!K48</f>
        <v>2271</v>
      </c>
      <c r="J29" s="7"/>
      <c r="K29" s="7">
        <f>+GIS!M48</f>
        <v>3974</v>
      </c>
    </row>
    <row r="30" spans="5:11" ht="15.75">
      <c r="E30" s="7"/>
      <c r="F30" s="7"/>
      <c r="G30" s="7"/>
      <c r="H30" s="7"/>
      <c r="I30" s="7"/>
      <c r="J30" s="7"/>
      <c r="K30" s="7"/>
    </row>
    <row r="31" spans="1:11" ht="15.75">
      <c r="A31" s="2" t="s">
        <v>48</v>
      </c>
      <c r="B31" t="s">
        <v>130</v>
      </c>
      <c r="E31" s="33">
        <f>+GIS!G53</f>
        <v>5.60032894736842</v>
      </c>
      <c r="F31" s="33"/>
      <c r="G31" s="33">
        <f>+GIS!I53</f>
        <v>3.521381578947368</v>
      </c>
      <c r="H31" s="33"/>
      <c r="I31" s="33">
        <f>+GIS!K53</f>
        <v>3.7351973684210527</v>
      </c>
      <c r="J31" s="33"/>
      <c r="K31" s="33">
        <f>+GIS!M53</f>
        <v>6.536184210526316</v>
      </c>
    </row>
    <row r="32" spans="5:11" ht="15.75">
      <c r="E32" s="7"/>
      <c r="F32" s="7"/>
      <c r="G32" s="7"/>
      <c r="H32" s="7"/>
      <c r="I32" s="7"/>
      <c r="J32" s="7"/>
      <c r="K32" s="7"/>
    </row>
    <row r="33" spans="1:11" ht="15.75">
      <c r="A33" s="2" t="s">
        <v>53</v>
      </c>
      <c r="B33" t="s">
        <v>131</v>
      </c>
      <c r="E33" s="33">
        <f>+GIS!G54</f>
        <v>6</v>
      </c>
      <c r="F33" s="7"/>
      <c r="G33" s="33">
        <f>+GIS!I54</f>
        <v>6</v>
      </c>
      <c r="H33" s="7"/>
      <c r="I33" s="33">
        <f>+GIS!K54</f>
        <v>6</v>
      </c>
      <c r="J33" s="7"/>
      <c r="K33" s="33">
        <f>+GIS!M54</f>
        <v>6</v>
      </c>
    </row>
    <row r="35" spans="1:11" ht="15.75">
      <c r="A35" s="2" t="s">
        <v>54</v>
      </c>
      <c r="B35" t="s">
        <v>132</v>
      </c>
      <c r="E35" s="33">
        <f>+GBS!F87</f>
        <v>1.4479934210526315</v>
      </c>
      <c r="F35" s="33"/>
      <c r="G35" s="33">
        <v>1.41</v>
      </c>
      <c r="H35" s="33"/>
      <c r="I35" s="33">
        <f>+GBS!F87</f>
        <v>1.4479934210526315</v>
      </c>
      <c r="J35" s="33"/>
      <c r="K35" s="33">
        <f>+G35</f>
        <v>1.41</v>
      </c>
    </row>
    <row r="38" spans="1:11" ht="15.75">
      <c r="A38" s="123" t="s">
        <v>133</v>
      </c>
      <c r="B38" s="123"/>
      <c r="C38" s="123"/>
      <c r="D38" s="123"/>
      <c r="E38" s="123"/>
      <c r="F38" s="123"/>
      <c r="G38" s="123"/>
      <c r="H38" s="123"/>
      <c r="I38" s="123"/>
      <c r="J38" s="123"/>
      <c r="K38" s="123"/>
    </row>
    <row r="40" spans="1:11" ht="15.75">
      <c r="A40" s="2" t="s">
        <v>43</v>
      </c>
      <c r="B40" t="s">
        <v>391</v>
      </c>
      <c r="E40" s="7">
        <f>+GIS!G36</f>
        <v>4291</v>
      </c>
      <c r="F40" s="7"/>
      <c r="G40" s="7">
        <f>+GIS!I36</f>
        <v>2667</v>
      </c>
      <c r="H40" s="7"/>
      <c r="I40" s="7">
        <f>+GIS!K36</f>
        <v>3996</v>
      </c>
      <c r="J40" s="7"/>
      <c r="K40" s="7">
        <f>+GIS!M36</f>
        <v>5124</v>
      </c>
    </row>
    <row r="41" spans="5:11" ht="15.75">
      <c r="E41" s="7"/>
      <c r="F41" s="7"/>
      <c r="G41" s="7"/>
      <c r="H41" s="7"/>
      <c r="I41" s="7"/>
      <c r="J41" s="7"/>
      <c r="K41" s="7"/>
    </row>
    <row r="42" spans="1:11" ht="15.75">
      <c r="A42" s="2" t="s">
        <v>44</v>
      </c>
      <c r="B42" t="s">
        <v>134</v>
      </c>
      <c r="E42" s="7">
        <f>+I42-134</f>
        <v>178</v>
      </c>
      <c r="F42" s="7"/>
      <c r="G42" s="81">
        <v>141</v>
      </c>
      <c r="H42" s="7"/>
      <c r="I42" s="7">
        <v>312</v>
      </c>
      <c r="J42" s="7"/>
      <c r="K42" s="7">
        <v>270</v>
      </c>
    </row>
    <row r="43" spans="5:11" ht="15.75">
      <c r="E43" s="7"/>
      <c r="F43" s="7"/>
      <c r="G43" s="7"/>
      <c r="H43" s="7"/>
      <c r="I43" s="7"/>
      <c r="J43" s="7"/>
      <c r="K43" s="7"/>
    </row>
    <row r="44" spans="1:11" ht="15.75">
      <c r="A44" s="2" t="s">
        <v>46</v>
      </c>
      <c r="B44" t="s">
        <v>135</v>
      </c>
      <c r="E44" s="7">
        <f>-+GIS!G34</f>
        <v>6</v>
      </c>
      <c r="F44" s="7"/>
      <c r="G44" s="7">
        <f>-+GIS!I34</f>
        <v>7</v>
      </c>
      <c r="H44" s="7"/>
      <c r="I44" s="7">
        <f>-+GIS!K34</f>
        <v>9</v>
      </c>
      <c r="J44" s="7"/>
      <c r="K44" s="7">
        <f>-+GIS!M34</f>
        <v>14</v>
      </c>
    </row>
  </sheetData>
  <mergeCells count="9">
    <mergeCell ref="A3:K3"/>
    <mergeCell ref="A4:K4"/>
    <mergeCell ref="A6:K6"/>
    <mergeCell ref="A8:K8"/>
    <mergeCell ref="A38:K38"/>
    <mergeCell ref="A9:K9"/>
    <mergeCell ref="A11:K11"/>
    <mergeCell ref="E14:G14"/>
    <mergeCell ref="I14:K1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1:I21"/>
  <sheetViews>
    <sheetView workbookViewId="0" topLeftCell="A1">
      <selection activeCell="C9" sqref="C9"/>
    </sheetView>
  </sheetViews>
  <sheetFormatPr defaultColWidth="9.00390625" defaultRowHeight="15.75"/>
  <sheetData>
    <row r="11" spans="1:9" s="27" customFormat="1" ht="20.25">
      <c r="A11" s="127" t="s">
        <v>120</v>
      </c>
      <c r="B11" s="127"/>
      <c r="C11" s="127"/>
      <c r="D11" s="127"/>
      <c r="E11" s="127"/>
      <c r="F11" s="127"/>
      <c r="G11" s="127"/>
      <c r="H11" s="127"/>
      <c r="I11" s="127"/>
    </row>
    <row r="12" spans="1:9" s="28" customFormat="1" ht="12.75">
      <c r="A12" s="128" t="s">
        <v>66</v>
      </c>
      <c r="B12" s="128"/>
      <c r="C12" s="128"/>
      <c r="D12" s="128"/>
      <c r="E12" s="128"/>
      <c r="F12" s="128"/>
      <c r="G12" s="128"/>
      <c r="H12" s="128"/>
      <c r="I12" s="128"/>
    </row>
    <row r="13" spans="1:9" s="28" customFormat="1" ht="12.75">
      <c r="A13" s="128" t="s">
        <v>190</v>
      </c>
      <c r="B13" s="128"/>
      <c r="C13" s="128"/>
      <c r="D13" s="128"/>
      <c r="E13" s="128"/>
      <c r="F13" s="128"/>
      <c r="G13" s="128"/>
      <c r="H13" s="128"/>
      <c r="I13" s="128"/>
    </row>
    <row r="17" spans="1:9" s="29" customFormat="1" ht="18.75">
      <c r="A17" s="130" t="s">
        <v>354</v>
      </c>
      <c r="B17" s="130"/>
      <c r="C17" s="130"/>
      <c r="D17" s="130"/>
      <c r="E17" s="130"/>
      <c r="F17" s="130"/>
      <c r="G17" s="130"/>
      <c r="H17" s="130"/>
      <c r="I17" s="130"/>
    </row>
    <row r="18" spans="1:9" ht="15.75">
      <c r="A18" s="123" t="s">
        <v>246</v>
      </c>
      <c r="B18" s="123"/>
      <c r="C18" s="123"/>
      <c r="D18" s="123"/>
      <c r="E18" s="123"/>
      <c r="F18" s="123"/>
      <c r="G18" s="123"/>
      <c r="H18" s="123"/>
      <c r="I18" s="123"/>
    </row>
    <row r="19" spans="1:9" ht="15.75">
      <c r="A19" s="131" t="s">
        <v>352</v>
      </c>
      <c r="B19" s="123"/>
      <c r="C19" s="123"/>
      <c r="D19" s="123"/>
      <c r="E19" s="123"/>
      <c r="F19" s="123"/>
      <c r="G19" s="123"/>
      <c r="H19" s="123"/>
      <c r="I19" s="123"/>
    </row>
    <row r="20" ht="15.75">
      <c r="A20" s="4"/>
    </row>
    <row r="21" spans="1:9" ht="15.75">
      <c r="A21" s="129" t="s">
        <v>67</v>
      </c>
      <c r="B21" s="129"/>
      <c r="C21" s="129"/>
      <c r="D21" s="129"/>
      <c r="E21" s="129"/>
      <c r="F21" s="129"/>
      <c r="G21" s="129"/>
      <c r="H21" s="129"/>
      <c r="I21" s="129"/>
    </row>
  </sheetData>
  <mergeCells count="7">
    <mergeCell ref="A11:I11"/>
    <mergeCell ref="A12:I12"/>
    <mergeCell ref="A13:I13"/>
    <mergeCell ref="A21:I21"/>
    <mergeCell ref="A17:I17"/>
    <mergeCell ref="A18:I18"/>
    <mergeCell ref="A19:I1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2">
      <selection activeCell="A19" sqref="A19"/>
    </sheetView>
  </sheetViews>
  <sheetFormatPr defaultColWidth="9.00390625" defaultRowHeight="15.75"/>
  <cols>
    <col min="2" max="2" width="2.50390625" style="0" customWidth="1"/>
    <col min="9" max="9" width="15.25390625" style="0" customWidth="1"/>
  </cols>
  <sheetData>
    <row r="1" spans="1:2" ht="15.75">
      <c r="A1" s="132" t="s">
        <v>159</v>
      </c>
      <c r="B1" s="132"/>
    </row>
    <row r="2" spans="1:9" ht="15.75">
      <c r="A2" s="133" t="s">
        <v>189</v>
      </c>
      <c r="B2" s="134"/>
      <c r="I2" s="98" t="s">
        <v>43</v>
      </c>
    </row>
    <row r="5" spans="1:9" s="22" customFormat="1" ht="15.75">
      <c r="A5" s="125" t="str">
        <f>+Cover!A11</f>
        <v>MINTYE INDUSTRIES BHD.</v>
      </c>
      <c r="B5" s="125"/>
      <c r="C5" s="125"/>
      <c r="D5" s="125"/>
      <c r="E5" s="125"/>
      <c r="F5" s="125"/>
      <c r="G5" s="125"/>
      <c r="H5" s="125"/>
      <c r="I5" s="125"/>
    </row>
    <row r="6" spans="1:9" ht="15.75">
      <c r="A6" s="124" t="s">
        <v>68</v>
      </c>
      <c r="B6" s="124"/>
      <c r="C6" s="124"/>
      <c r="D6" s="124"/>
      <c r="E6" s="124"/>
      <c r="F6" s="124"/>
      <c r="G6" s="124"/>
      <c r="H6" s="124"/>
      <c r="I6" s="124"/>
    </row>
    <row r="8" spans="1:9" ht="15.75">
      <c r="A8" s="123" t="s">
        <v>356</v>
      </c>
      <c r="B8" s="123"/>
      <c r="C8" s="123"/>
      <c r="D8" s="123"/>
      <c r="E8" s="123"/>
      <c r="F8" s="123"/>
      <c r="G8" s="123"/>
      <c r="H8" s="123"/>
      <c r="I8" s="123"/>
    </row>
    <row r="11" spans="1:9" ht="15.75">
      <c r="A11" s="135" t="s">
        <v>355</v>
      </c>
      <c r="B11" s="135"/>
      <c r="C11" s="135"/>
      <c r="D11" s="135"/>
      <c r="E11" s="135"/>
      <c r="F11" s="135"/>
      <c r="G11" s="135"/>
      <c r="H11" s="135"/>
      <c r="I11" s="135"/>
    </row>
    <row r="12" spans="1:9" ht="15.75">
      <c r="A12" s="135"/>
      <c r="B12" s="135"/>
      <c r="C12" s="135"/>
      <c r="D12" s="135"/>
      <c r="E12" s="135"/>
      <c r="F12" s="135"/>
      <c r="G12" s="135"/>
      <c r="H12" s="135"/>
      <c r="I12" s="135"/>
    </row>
    <row r="14" spans="1:9" ht="15.75">
      <c r="A14" s="135" t="s">
        <v>394</v>
      </c>
      <c r="B14" s="135"/>
      <c r="C14" s="135"/>
      <c r="D14" s="135"/>
      <c r="E14" s="135"/>
      <c r="F14" s="135"/>
      <c r="G14" s="135"/>
      <c r="H14" s="135"/>
      <c r="I14" s="135"/>
    </row>
    <row r="15" spans="1:9" ht="15.75">
      <c r="A15" s="135"/>
      <c r="B15" s="135"/>
      <c r="C15" s="135"/>
      <c r="D15" s="135"/>
      <c r="E15" s="135"/>
      <c r="F15" s="135"/>
      <c r="G15" s="135"/>
      <c r="H15" s="135"/>
      <c r="I15" s="135"/>
    </row>
    <row r="16" spans="1:9" ht="15.75">
      <c r="A16" s="135"/>
      <c r="B16" s="135"/>
      <c r="C16" s="135"/>
      <c r="D16" s="135"/>
      <c r="E16" s="135"/>
      <c r="F16" s="135"/>
      <c r="G16" s="135"/>
      <c r="H16" s="135"/>
      <c r="I16" s="135"/>
    </row>
    <row r="17" spans="1:9" ht="15.75">
      <c r="A17" s="135"/>
      <c r="B17" s="135"/>
      <c r="C17" s="135"/>
      <c r="D17" s="135"/>
      <c r="E17" s="135"/>
      <c r="F17" s="135"/>
      <c r="G17" s="135"/>
      <c r="H17" s="135"/>
      <c r="I17" s="135"/>
    </row>
    <row r="19" ht="15.75">
      <c r="A19" t="s">
        <v>170</v>
      </c>
    </row>
  </sheetData>
  <mergeCells count="7">
    <mergeCell ref="A1:B1"/>
    <mergeCell ref="A2:B2"/>
    <mergeCell ref="A14:I17"/>
    <mergeCell ref="A5:I5"/>
    <mergeCell ref="A6:I6"/>
    <mergeCell ref="A8:I8"/>
    <mergeCell ref="A11:I1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94"/>
  <sheetViews>
    <sheetView workbookViewId="0" topLeftCell="A1">
      <selection activeCell="A8" sqref="A8:H8"/>
    </sheetView>
  </sheetViews>
  <sheetFormatPr defaultColWidth="9.00390625" defaultRowHeight="15.75"/>
  <cols>
    <col min="1" max="1" width="2.25390625" style="25" customWidth="1"/>
    <col min="2" max="2" width="9.25390625" style="25" customWidth="1"/>
    <col min="3" max="3" width="22.375" style="25" customWidth="1"/>
    <col min="4" max="4" width="8.75390625" style="25" customWidth="1"/>
    <col min="5" max="5" width="12.125" style="53" customWidth="1"/>
    <col min="6" max="6" width="9.625" style="25" customWidth="1"/>
    <col min="7" max="7" width="2.625" style="25" customWidth="1"/>
    <col min="8" max="8" width="10.75390625" style="25" customWidth="1"/>
    <col min="9" max="16384" width="9.00390625" style="25" customWidth="1"/>
  </cols>
  <sheetData>
    <row r="1" spans="1:2" ht="15.75">
      <c r="A1" s="132" t="s">
        <v>159</v>
      </c>
      <c r="B1" s="132"/>
    </row>
    <row r="2" spans="1:8" ht="15.75">
      <c r="A2" s="133" t="s">
        <v>189</v>
      </c>
      <c r="B2" s="134"/>
      <c r="H2" s="98" t="s">
        <v>44</v>
      </c>
    </row>
    <row r="5" spans="1:8" ht="15.75">
      <c r="A5" s="54" t="s">
        <v>120</v>
      </c>
      <c r="B5" s="55"/>
      <c r="C5" s="56"/>
      <c r="D5" s="56"/>
      <c r="E5" s="55"/>
      <c r="F5" s="55"/>
      <c r="G5" s="55"/>
      <c r="H5" s="55"/>
    </row>
    <row r="6" spans="1:8" ht="15.75">
      <c r="A6" s="55" t="s">
        <v>68</v>
      </c>
      <c r="B6" s="55"/>
      <c r="C6" s="56"/>
      <c r="D6" s="56"/>
      <c r="E6" s="55"/>
      <c r="F6" s="55"/>
      <c r="G6" s="55"/>
      <c r="H6" s="55"/>
    </row>
    <row r="7" spans="1:8" ht="15.75">
      <c r="A7" s="55"/>
      <c r="B7" s="55"/>
      <c r="C7" s="56"/>
      <c r="D7" s="56"/>
      <c r="E7" s="55"/>
      <c r="F7" s="55"/>
      <c r="G7" s="55"/>
      <c r="H7" s="55"/>
    </row>
    <row r="8" spans="1:8" s="48" customFormat="1" ht="15.75">
      <c r="A8" s="125" t="s">
        <v>82</v>
      </c>
      <c r="B8" s="137"/>
      <c r="C8" s="137"/>
      <c r="D8" s="137"/>
      <c r="E8" s="137"/>
      <c r="F8" s="137"/>
      <c r="G8" s="137"/>
      <c r="H8" s="137"/>
    </row>
    <row r="9" spans="1:8" ht="15.75">
      <c r="A9" s="22"/>
      <c r="B9" s="22"/>
      <c r="C9" s="22"/>
      <c r="D9" s="22"/>
      <c r="E9" s="21"/>
      <c r="F9" s="22"/>
      <c r="G9" s="22"/>
      <c r="H9" s="22"/>
    </row>
    <row r="10" spans="1:8" ht="15.75">
      <c r="A10" s="22"/>
      <c r="B10" s="22"/>
      <c r="C10" s="22"/>
      <c r="D10" s="22"/>
      <c r="E10" s="21"/>
      <c r="F10" s="6" t="s">
        <v>69</v>
      </c>
      <c r="G10" s="22"/>
      <c r="H10" s="6" t="s">
        <v>70</v>
      </c>
    </row>
    <row r="11" spans="1:8" ht="15.75">
      <c r="A11" s="22"/>
      <c r="B11" s="22"/>
      <c r="C11" s="22"/>
      <c r="D11" s="22"/>
      <c r="E11" s="21"/>
      <c r="F11" s="6" t="s">
        <v>138</v>
      </c>
      <c r="G11" s="22"/>
      <c r="H11" s="6" t="s">
        <v>138</v>
      </c>
    </row>
    <row r="12" spans="1:8" ht="15.75">
      <c r="A12" s="43"/>
      <c r="E12" s="57"/>
      <c r="F12" s="58" t="s">
        <v>357</v>
      </c>
      <c r="H12" s="58" t="s">
        <v>247</v>
      </c>
    </row>
    <row r="13" spans="5:8" ht="15.75">
      <c r="E13" s="59"/>
      <c r="F13" s="59" t="s">
        <v>51</v>
      </c>
      <c r="H13" s="59" t="s">
        <v>51</v>
      </c>
    </row>
    <row r="14" spans="5:8" ht="15.75">
      <c r="E14" s="59"/>
      <c r="F14" s="60"/>
      <c r="H14" s="60"/>
    </row>
    <row r="15" spans="2:8" ht="15.75">
      <c r="B15" s="61" t="s">
        <v>6</v>
      </c>
      <c r="F15" s="62"/>
      <c r="H15" s="53"/>
    </row>
    <row r="17" spans="1:5" ht="15.75">
      <c r="A17" s="61" t="s">
        <v>7</v>
      </c>
      <c r="E17" s="21"/>
    </row>
    <row r="18" spans="1:8" ht="15.75">
      <c r="A18" s="22"/>
      <c r="B18" s="25" t="s">
        <v>8</v>
      </c>
      <c r="E18" s="21"/>
      <c r="F18" s="63">
        <v>35210</v>
      </c>
      <c r="H18" s="63">
        <v>35229</v>
      </c>
    </row>
    <row r="19" spans="1:8" ht="15.75" customHeight="1" hidden="1">
      <c r="A19" s="22"/>
      <c r="B19" s="64" t="s">
        <v>256</v>
      </c>
      <c r="E19" s="21"/>
      <c r="F19" s="63">
        <v>0</v>
      </c>
      <c r="H19" s="63">
        <v>0</v>
      </c>
    </row>
    <row r="20" spans="2:8" ht="15.75" customHeight="1">
      <c r="B20" s="22" t="s">
        <v>166</v>
      </c>
      <c r="E20" s="21"/>
      <c r="F20" s="63">
        <v>923</v>
      </c>
      <c r="G20" s="63"/>
      <c r="H20" s="63">
        <v>917</v>
      </c>
    </row>
    <row r="21" spans="2:8" ht="15.75" customHeight="1">
      <c r="B21" s="25" t="s">
        <v>259</v>
      </c>
      <c r="E21" s="21"/>
      <c r="F21" s="63">
        <v>977</v>
      </c>
      <c r="G21" s="63"/>
      <c r="H21" s="63">
        <v>289</v>
      </c>
    </row>
    <row r="22" spans="2:8" ht="15.75" customHeight="1">
      <c r="B22" s="25" t="s">
        <v>191</v>
      </c>
      <c r="E22" s="21"/>
      <c r="F22" s="26">
        <v>709</v>
      </c>
      <c r="G22" s="63"/>
      <c r="H22" s="26">
        <v>708</v>
      </c>
    </row>
    <row r="23" spans="5:8" ht="10.5" customHeight="1">
      <c r="E23" s="21"/>
      <c r="F23" s="63"/>
      <c r="G23" s="63"/>
      <c r="H23" s="63"/>
    </row>
    <row r="24" spans="5:8" ht="15.75" customHeight="1">
      <c r="E24" s="21"/>
      <c r="F24" s="26">
        <f>SUM(F18:F23)</f>
        <v>37819</v>
      </c>
      <c r="H24" s="26">
        <f>SUM(H18:H23)</f>
        <v>37143</v>
      </c>
    </row>
    <row r="25" spans="5:8" ht="15.75" customHeight="1">
      <c r="E25" s="21"/>
      <c r="F25" s="63"/>
      <c r="H25" s="63"/>
    </row>
    <row r="26" ht="15.75">
      <c r="A26" s="61" t="s">
        <v>9</v>
      </c>
    </row>
    <row r="27" spans="1:8" ht="15.75">
      <c r="A27" s="22"/>
      <c r="B27" s="25" t="s">
        <v>10</v>
      </c>
      <c r="E27" s="21"/>
      <c r="F27" s="63">
        <v>18932</v>
      </c>
      <c r="H27" s="63">
        <v>18473</v>
      </c>
    </row>
    <row r="28" spans="1:8" ht="15.75">
      <c r="A28" s="22"/>
      <c r="B28" s="25" t="s">
        <v>144</v>
      </c>
      <c r="E28" s="21"/>
      <c r="F28" s="63">
        <v>13167</v>
      </c>
      <c r="H28" s="63">
        <v>14498</v>
      </c>
    </row>
    <row r="29" spans="1:8" ht="15.75">
      <c r="A29" s="22"/>
      <c r="B29" s="25" t="s">
        <v>145</v>
      </c>
      <c r="E29" s="21"/>
      <c r="F29" s="63">
        <v>1100</v>
      </c>
      <c r="H29" s="63">
        <v>609</v>
      </c>
    </row>
    <row r="30" spans="1:8" ht="15.75">
      <c r="A30" s="22"/>
      <c r="B30" s="25" t="s">
        <v>11</v>
      </c>
      <c r="E30" s="21"/>
      <c r="F30" s="63">
        <v>1563</v>
      </c>
      <c r="H30" s="63">
        <v>2780</v>
      </c>
    </row>
    <row r="31" spans="1:8" ht="15.75">
      <c r="A31" s="22"/>
      <c r="B31" s="64" t="s">
        <v>12</v>
      </c>
      <c r="E31" s="21"/>
      <c r="F31" s="63">
        <v>22386</v>
      </c>
      <c r="H31" s="63">
        <v>21773</v>
      </c>
    </row>
    <row r="32" spans="1:8" ht="15.75" customHeight="1">
      <c r="A32" s="22"/>
      <c r="B32" s="25" t="s">
        <v>245</v>
      </c>
      <c r="E32" s="21"/>
      <c r="F32" s="26">
        <v>2461</v>
      </c>
      <c r="H32" s="26">
        <v>2097</v>
      </c>
    </row>
    <row r="33" spans="1:8" ht="10.5" customHeight="1">
      <c r="A33" s="22"/>
      <c r="E33" s="21"/>
      <c r="F33" s="63"/>
      <c r="G33" s="63"/>
      <c r="H33" s="63"/>
    </row>
    <row r="34" spans="5:8" ht="15.75" customHeight="1">
      <c r="E34" s="21"/>
      <c r="F34" s="26">
        <f>SUM(F27:F32)</f>
        <v>59609</v>
      </c>
      <c r="H34" s="26">
        <f>SUM(H27:H32)</f>
        <v>60230</v>
      </c>
    </row>
    <row r="35" spans="5:8" ht="15.75" customHeight="1">
      <c r="E35" s="21"/>
      <c r="F35" s="63"/>
      <c r="H35" s="63"/>
    </row>
    <row r="36" spans="1:8" ht="15.75" customHeight="1">
      <c r="A36" s="22"/>
      <c r="B36" s="25" t="s">
        <v>167</v>
      </c>
      <c r="E36" s="21"/>
      <c r="F36" s="63"/>
      <c r="H36" s="63"/>
    </row>
    <row r="37" spans="1:5" ht="15.75" customHeight="1">
      <c r="A37" s="61" t="s">
        <v>13</v>
      </c>
      <c r="C37" s="22"/>
      <c r="D37" s="22"/>
      <c r="E37" s="21"/>
    </row>
    <row r="38" spans="1:8" ht="15.75" customHeight="1">
      <c r="A38" s="22"/>
      <c r="B38" s="25" t="s">
        <v>14</v>
      </c>
      <c r="E38" s="21"/>
      <c r="F38" s="63">
        <v>2403</v>
      </c>
      <c r="H38" s="63">
        <v>2089</v>
      </c>
    </row>
    <row r="39" spans="1:8" ht="15.75" customHeight="1">
      <c r="A39" s="22"/>
      <c r="B39" s="64" t="s">
        <v>15</v>
      </c>
      <c r="D39" s="22"/>
      <c r="E39" s="21"/>
      <c r="F39" s="63">
        <v>1545</v>
      </c>
      <c r="H39" s="63">
        <v>873</v>
      </c>
    </row>
    <row r="40" spans="1:8" ht="15.75" customHeight="1">
      <c r="A40" s="22"/>
      <c r="B40" s="25" t="s">
        <v>16</v>
      </c>
      <c r="D40" s="22"/>
      <c r="E40" s="21"/>
      <c r="F40" s="63">
        <v>1167</v>
      </c>
      <c r="H40" s="63">
        <v>798</v>
      </c>
    </row>
    <row r="41" spans="1:8" ht="15.75">
      <c r="A41" s="22"/>
      <c r="B41" s="25" t="s">
        <v>17</v>
      </c>
      <c r="E41" s="21"/>
      <c r="F41" s="26">
        <v>46</v>
      </c>
      <c r="H41" s="26">
        <v>1</v>
      </c>
    </row>
    <row r="42" spans="1:8" ht="10.5" customHeight="1">
      <c r="A42" s="22"/>
      <c r="B42" s="22"/>
      <c r="E42" s="21"/>
      <c r="F42" s="63"/>
      <c r="G42" s="63"/>
      <c r="H42" s="63"/>
    </row>
    <row r="43" spans="1:8" ht="15.75" customHeight="1">
      <c r="A43" s="22"/>
      <c r="B43" s="22"/>
      <c r="E43" s="21"/>
      <c r="F43" s="26">
        <f>SUM(F38:F42)</f>
        <v>5161</v>
      </c>
      <c r="H43" s="26">
        <f>SUM(H38:H42)</f>
        <v>3761</v>
      </c>
    </row>
    <row r="44" spans="1:8" ht="15.75" customHeight="1">
      <c r="A44" s="22"/>
      <c r="B44" s="22"/>
      <c r="E44" s="21"/>
      <c r="F44" s="63"/>
      <c r="H44" s="63"/>
    </row>
    <row r="45" spans="1:8" ht="15.75" customHeight="1">
      <c r="A45" s="22"/>
      <c r="B45" s="22"/>
      <c r="E45" s="21"/>
      <c r="F45" s="63"/>
      <c r="H45" s="63"/>
    </row>
    <row r="46" spans="1:8" ht="15.75" customHeight="1">
      <c r="A46" s="65" t="s">
        <v>18</v>
      </c>
      <c r="E46" s="21"/>
      <c r="F46" s="66">
        <f>F34-F43</f>
        <v>54448</v>
      </c>
      <c r="H46" s="66">
        <f>H34-H43</f>
        <v>56469</v>
      </c>
    </row>
    <row r="47" spans="1:8" ht="15.75" customHeight="1">
      <c r="A47" s="65"/>
      <c r="E47" s="21"/>
      <c r="F47" s="67"/>
      <c r="H47" s="67"/>
    </row>
    <row r="48" spans="1:8" ht="15.75" customHeight="1">
      <c r="A48" s="65"/>
      <c r="E48" s="21"/>
      <c r="F48" s="67"/>
      <c r="H48" s="67"/>
    </row>
    <row r="49" spans="1:8" ht="15.75" customHeight="1">
      <c r="A49" s="132" t="s">
        <v>159</v>
      </c>
      <c r="B49" s="132"/>
      <c r="E49" s="21"/>
      <c r="F49" s="67"/>
      <c r="H49" s="67"/>
    </row>
    <row r="50" spans="1:8" ht="15.75" customHeight="1">
      <c r="A50" s="133" t="s">
        <v>189</v>
      </c>
      <c r="B50" s="134"/>
      <c r="E50" s="21"/>
      <c r="F50" s="67"/>
      <c r="H50" s="98" t="s">
        <v>46</v>
      </c>
    </row>
    <row r="51" spans="1:8" ht="15.75" customHeight="1">
      <c r="A51" s="65"/>
      <c r="E51" s="21"/>
      <c r="F51" s="67"/>
      <c r="H51" s="67"/>
    </row>
    <row r="52" spans="1:8" ht="15.75" customHeight="1">
      <c r="A52" s="65"/>
      <c r="E52" s="21"/>
      <c r="F52" s="67"/>
      <c r="H52" s="67"/>
    </row>
    <row r="53" spans="1:8" ht="15.75" customHeight="1">
      <c r="A53" s="65"/>
      <c r="E53" s="21"/>
      <c r="F53" s="6" t="s">
        <v>69</v>
      </c>
      <c r="G53" s="22"/>
      <c r="H53" s="6" t="s">
        <v>70</v>
      </c>
    </row>
    <row r="54" spans="1:8" ht="15.75">
      <c r="A54" s="22"/>
      <c r="B54" s="22"/>
      <c r="C54" s="22"/>
      <c r="D54" s="22"/>
      <c r="E54" s="21"/>
      <c r="F54" s="6" t="s">
        <v>138</v>
      </c>
      <c r="G54" s="22"/>
      <c r="H54" s="6" t="s">
        <v>138</v>
      </c>
    </row>
    <row r="55" spans="1:8" ht="15.75">
      <c r="A55" s="43"/>
      <c r="E55" s="57"/>
      <c r="F55" s="58" t="s">
        <v>357</v>
      </c>
      <c r="H55" s="58" t="s">
        <v>247</v>
      </c>
    </row>
    <row r="56" spans="5:8" ht="15.75">
      <c r="E56" s="59"/>
      <c r="F56" s="59" t="s">
        <v>51</v>
      </c>
      <c r="H56" s="59" t="s">
        <v>51</v>
      </c>
    </row>
    <row r="57" spans="5:8" ht="15.75">
      <c r="E57" s="59"/>
      <c r="F57" s="59"/>
      <c r="H57" s="59"/>
    </row>
    <row r="58" spans="5:8" ht="15.75">
      <c r="E58" s="59"/>
      <c r="F58" s="59"/>
      <c r="H58" s="59"/>
    </row>
    <row r="59" spans="1:8" ht="15.75">
      <c r="A59" s="61"/>
      <c r="E59" s="21"/>
      <c r="F59" s="67"/>
      <c r="H59" s="67"/>
    </row>
    <row r="60" spans="1:8" ht="15.75">
      <c r="A60" s="61" t="s">
        <v>19</v>
      </c>
      <c r="E60" s="21"/>
      <c r="F60" s="26">
        <f>F24+F46</f>
        <v>92267</v>
      </c>
      <c r="H60" s="26">
        <f>H24+H46</f>
        <v>93612</v>
      </c>
    </row>
    <row r="61" ht="15.75">
      <c r="E61" s="21"/>
    </row>
    <row r="62" spans="1:8" ht="15.75">
      <c r="A62" s="65" t="s">
        <v>260</v>
      </c>
      <c r="B62" s="68"/>
      <c r="E62" s="21"/>
      <c r="F62" s="63"/>
      <c r="G62" s="63"/>
      <c r="H62" s="63"/>
    </row>
    <row r="63" spans="1:8" ht="15.75">
      <c r="A63" s="65"/>
      <c r="B63" s="64" t="s">
        <v>256</v>
      </c>
      <c r="E63" s="21"/>
      <c r="F63" s="63">
        <v>-14</v>
      </c>
      <c r="G63" s="63"/>
      <c r="H63" s="63">
        <v>-15</v>
      </c>
    </row>
    <row r="64" spans="1:8" ht="15.75">
      <c r="A64" s="22"/>
      <c r="B64" s="64" t="s">
        <v>192</v>
      </c>
      <c r="E64" s="21"/>
      <c r="F64" s="26">
        <v>-2301</v>
      </c>
      <c r="H64" s="26">
        <v>-2400</v>
      </c>
    </row>
    <row r="65" spans="1:8" ht="10.5" customHeight="1">
      <c r="A65" s="22"/>
      <c r="B65" s="64"/>
      <c r="E65" s="21"/>
      <c r="F65" s="63"/>
      <c r="G65" s="63"/>
      <c r="H65" s="63"/>
    </row>
    <row r="66" spans="1:8" ht="15.75">
      <c r="A66" s="22"/>
      <c r="B66" s="64"/>
      <c r="E66" s="21"/>
      <c r="F66" s="26">
        <f>SUM(F63:F64)</f>
        <v>-2315</v>
      </c>
      <c r="H66" s="26">
        <f>SUM(H63:H64)</f>
        <v>-2415</v>
      </c>
    </row>
    <row r="67" spans="5:8" ht="15.75">
      <c r="E67" s="21"/>
      <c r="F67" s="63"/>
      <c r="H67" s="63"/>
    </row>
    <row r="68" spans="1:8" ht="15.75">
      <c r="A68" s="69" t="s">
        <v>71</v>
      </c>
      <c r="E68" s="21"/>
      <c r="F68" s="63">
        <f>+F60+F66</f>
        <v>89952</v>
      </c>
      <c r="H68" s="63">
        <f>+H60+H66</f>
        <v>91197</v>
      </c>
    </row>
    <row r="69" spans="5:8" s="22" customFormat="1" ht="15.75">
      <c r="E69" s="21"/>
      <c r="F69" s="70"/>
      <c r="H69" s="70"/>
    </row>
    <row r="70" spans="1:8" ht="15.75">
      <c r="A70" s="65" t="s">
        <v>72</v>
      </c>
      <c r="E70" s="21"/>
      <c r="F70" s="26">
        <v>-1914</v>
      </c>
      <c r="H70" s="26">
        <v>-1782</v>
      </c>
    </row>
    <row r="71" spans="1:8" ht="10.5" customHeight="1">
      <c r="A71" s="25" t="s">
        <v>168</v>
      </c>
      <c r="E71" s="21"/>
      <c r="F71" s="37"/>
      <c r="H71" s="37"/>
    </row>
    <row r="72" spans="1:8" ht="16.5" thickBot="1">
      <c r="A72" s="61" t="s">
        <v>73</v>
      </c>
      <c r="E72" s="21"/>
      <c r="F72" s="38">
        <f>SUM(F68:F71)</f>
        <v>88038</v>
      </c>
      <c r="H72" s="38">
        <f>SUM(H68:H71)</f>
        <v>89415</v>
      </c>
    </row>
    <row r="73" ht="16.5" thickTop="1">
      <c r="E73" s="21"/>
    </row>
    <row r="74" ht="15.75">
      <c r="E74" s="21"/>
    </row>
    <row r="75" ht="15.75">
      <c r="E75" s="21"/>
    </row>
    <row r="76" spans="2:8" ht="15.75">
      <c r="B76" s="61" t="s">
        <v>74</v>
      </c>
      <c r="E76" s="21"/>
      <c r="F76" s="63"/>
      <c r="H76" s="63"/>
    </row>
    <row r="77" spans="5:6" ht="15.75">
      <c r="E77" s="21"/>
      <c r="F77" s="62"/>
    </row>
    <row r="78" spans="1:6" ht="15.75">
      <c r="A78" s="61" t="s">
        <v>75</v>
      </c>
      <c r="E78" s="21"/>
      <c r="F78" s="62"/>
    </row>
    <row r="79" spans="1:8" ht="15.75">
      <c r="A79" s="22"/>
      <c r="B79" s="25" t="s">
        <v>76</v>
      </c>
      <c r="E79" s="21"/>
      <c r="F79" s="63">
        <v>60800</v>
      </c>
      <c r="H79" s="63">
        <v>60800</v>
      </c>
    </row>
    <row r="80" spans="2:8" ht="15.75">
      <c r="B80" s="25" t="s">
        <v>77</v>
      </c>
      <c r="E80" s="21"/>
      <c r="F80" s="63">
        <v>789</v>
      </c>
      <c r="H80" s="63">
        <f>2287-1498</f>
        <v>789</v>
      </c>
    </row>
    <row r="81" spans="1:8" ht="15.75">
      <c r="A81" s="61"/>
      <c r="B81" s="25" t="s">
        <v>78</v>
      </c>
      <c r="E81" s="21"/>
      <c r="F81" s="63">
        <v>26449</v>
      </c>
      <c r="H81" s="63">
        <v>27826</v>
      </c>
    </row>
    <row r="82" spans="1:8" ht="10.5" customHeight="1">
      <c r="A82" s="63"/>
      <c r="E82" s="21"/>
      <c r="F82" s="71"/>
      <c r="H82" s="72"/>
    </row>
    <row r="83" spans="1:8" ht="16.5" thickBot="1">
      <c r="A83" s="61" t="s">
        <v>79</v>
      </c>
      <c r="E83" s="21"/>
      <c r="F83" s="38">
        <f>SUM(F79:F82)</f>
        <v>88038</v>
      </c>
      <c r="H83" s="38">
        <f>SUM(H79:H81)</f>
        <v>89415</v>
      </c>
    </row>
    <row r="84" ht="16.5" thickTop="1">
      <c r="E84" s="21"/>
    </row>
    <row r="85" spans="5:8" ht="15.75">
      <c r="E85" s="21"/>
      <c r="F85" s="59" t="s">
        <v>139</v>
      </c>
      <c r="H85" s="59" t="s">
        <v>139</v>
      </c>
    </row>
    <row r="86" spans="1:5" ht="15.75">
      <c r="A86" s="61" t="s">
        <v>80</v>
      </c>
      <c r="E86" s="21"/>
    </row>
    <row r="87" spans="1:8" ht="16.5" thickBot="1">
      <c r="A87" s="22"/>
      <c r="B87" s="25" t="s">
        <v>284</v>
      </c>
      <c r="F87" s="73">
        <f>(F83-F19)/F79</f>
        <v>1.4479934210526315</v>
      </c>
      <c r="H87" s="73">
        <f>(H83-H19)/H79</f>
        <v>1.470641447368421</v>
      </c>
    </row>
    <row r="88" ht="16.5" thickTop="1"/>
    <row r="93" spans="1:8" ht="15.75">
      <c r="A93" s="136" t="s">
        <v>333</v>
      </c>
      <c r="B93" s="136"/>
      <c r="C93" s="136"/>
      <c r="D93" s="136"/>
      <c r="E93" s="136"/>
      <c r="F93" s="136"/>
      <c r="G93" s="136"/>
      <c r="H93" s="136"/>
    </row>
    <row r="94" spans="1:8" ht="15.75">
      <c r="A94" s="136" t="s">
        <v>285</v>
      </c>
      <c r="B94" s="136"/>
      <c r="C94" s="136"/>
      <c r="D94" s="136"/>
      <c r="E94" s="136"/>
      <c r="F94" s="136"/>
      <c r="G94" s="136"/>
      <c r="H94" s="136"/>
    </row>
  </sheetData>
  <mergeCells count="7">
    <mergeCell ref="A93:H93"/>
    <mergeCell ref="A94:H94"/>
    <mergeCell ref="A1:B1"/>
    <mergeCell ref="A49:B49"/>
    <mergeCell ref="A50:B50"/>
    <mergeCell ref="A8:H8"/>
    <mergeCell ref="A2:B2"/>
  </mergeCells>
  <printOptions/>
  <pageMargins left="0.75" right="0.75" top="1" bottom="1" header="0.5" footer="0.5"/>
  <pageSetup firstPageNumber="2" useFirstPageNumber="1"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N57"/>
  <sheetViews>
    <sheetView workbookViewId="0" topLeftCell="A1">
      <selection activeCell="F12" sqref="F12"/>
    </sheetView>
  </sheetViews>
  <sheetFormatPr defaultColWidth="9.00390625" defaultRowHeight="15.75"/>
  <cols>
    <col min="1" max="1" width="2.125" style="0" customWidth="1"/>
    <col min="2" max="2" width="8.875" style="0" customWidth="1"/>
    <col min="3" max="3" width="3.75390625" style="0" customWidth="1"/>
    <col min="4" max="4" width="7.25390625" style="0" customWidth="1"/>
    <col min="5" max="5" width="12.625" style="0" customWidth="1"/>
    <col min="6" max="6" width="13.25390625" style="0" customWidth="1"/>
    <col min="7" max="7" width="8.25390625" style="0" customWidth="1"/>
    <col min="8" max="8" width="1.625" style="0" customWidth="1"/>
    <col min="9" max="9" width="8.00390625" style="0" customWidth="1"/>
    <col min="10" max="10" width="1.4921875" style="0" customWidth="1"/>
    <col min="11" max="11" width="8.50390625" style="0" customWidth="1"/>
    <col min="12" max="12" width="1.25" style="0" customWidth="1"/>
    <col min="13" max="13" width="10.625" style="0" customWidth="1"/>
  </cols>
  <sheetData>
    <row r="1" spans="1:2" ht="15.75">
      <c r="A1" s="132" t="s">
        <v>159</v>
      </c>
      <c r="B1" s="132"/>
    </row>
    <row r="2" spans="1:13" ht="15.75">
      <c r="A2" s="133" t="s">
        <v>189</v>
      </c>
      <c r="B2" s="134"/>
      <c r="M2" s="98" t="s">
        <v>47</v>
      </c>
    </row>
    <row r="3" ht="8.25" customHeight="1"/>
    <row r="4" spans="1:13" ht="15.75">
      <c r="A4" s="125" t="str">
        <f>+GBS!A5</f>
        <v>MINTYE INDUSTRIES BHD.</v>
      </c>
      <c r="B4" s="125"/>
      <c r="C4" s="125"/>
      <c r="D4" s="125"/>
      <c r="E4" s="125"/>
      <c r="F4" s="125"/>
      <c r="G4" s="125"/>
      <c r="H4" s="125"/>
      <c r="I4" s="125"/>
      <c r="J4" s="125"/>
      <c r="K4" s="125"/>
      <c r="L4" s="125"/>
      <c r="M4" s="125"/>
    </row>
    <row r="5" spans="1:13" ht="15.75">
      <c r="A5" s="124" t="s">
        <v>68</v>
      </c>
      <c r="B5" s="124"/>
      <c r="C5" s="124"/>
      <c r="D5" s="124"/>
      <c r="E5" s="124"/>
      <c r="F5" s="124"/>
      <c r="G5" s="124"/>
      <c r="H5" s="124"/>
      <c r="I5" s="124"/>
      <c r="J5" s="124"/>
      <c r="K5" s="124"/>
      <c r="L5" s="124"/>
      <c r="M5" s="124"/>
    </row>
    <row r="6" ht="7.5" customHeight="1"/>
    <row r="7" spans="1:13" ht="15.75">
      <c r="A7" s="125" t="s">
        <v>81</v>
      </c>
      <c r="B7" s="125"/>
      <c r="C7" s="125"/>
      <c r="D7" s="125"/>
      <c r="E7" s="125"/>
      <c r="F7" s="125"/>
      <c r="G7" s="125"/>
      <c r="H7" s="125"/>
      <c r="I7" s="125"/>
      <c r="J7" s="125"/>
      <c r="K7" s="125"/>
      <c r="L7" s="125"/>
      <c r="M7" s="125"/>
    </row>
    <row r="8" ht="9" customHeight="1"/>
    <row r="9" spans="7:13" ht="15.75">
      <c r="G9" s="123" t="s">
        <v>222</v>
      </c>
      <c r="H9" s="123"/>
      <c r="I9" s="123"/>
      <c r="K9" s="123" t="s">
        <v>223</v>
      </c>
      <c r="L9" s="123"/>
      <c r="M9" s="123"/>
    </row>
    <row r="10" spans="1:13" ht="15.75">
      <c r="A10" s="4"/>
      <c r="F10" s="4"/>
      <c r="G10" s="123" t="s">
        <v>83</v>
      </c>
      <c r="H10" s="123"/>
      <c r="I10" s="123"/>
      <c r="J10" s="4"/>
      <c r="K10" s="123" t="s">
        <v>368</v>
      </c>
      <c r="L10" s="123"/>
      <c r="M10" s="123"/>
    </row>
    <row r="11" spans="6:13" ht="12.75" customHeight="1">
      <c r="F11" s="4"/>
      <c r="G11" s="138" t="s">
        <v>358</v>
      </c>
      <c r="H11" s="138"/>
      <c r="I11" s="138"/>
      <c r="J11" s="4"/>
      <c r="K11" s="138" t="s">
        <v>358</v>
      </c>
      <c r="L11" s="138"/>
      <c r="M11" s="138"/>
    </row>
    <row r="12" spans="7:13" ht="15.75">
      <c r="G12" s="30">
        <v>2004</v>
      </c>
      <c r="H12" s="30"/>
      <c r="I12" s="30">
        <v>2003</v>
      </c>
      <c r="J12" s="30"/>
      <c r="K12" s="30">
        <v>2004</v>
      </c>
      <c r="L12" s="30"/>
      <c r="M12" s="30">
        <v>2003</v>
      </c>
    </row>
    <row r="13" spans="6:13" ht="15.75">
      <c r="F13" s="6"/>
      <c r="G13" s="6" t="s">
        <v>51</v>
      </c>
      <c r="H13" s="6"/>
      <c r="I13" s="6" t="s">
        <v>51</v>
      </c>
      <c r="J13" s="6"/>
      <c r="K13" s="6" t="s">
        <v>51</v>
      </c>
      <c r="L13" s="6"/>
      <c r="M13" s="6" t="s">
        <v>51</v>
      </c>
    </row>
    <row r="14" ht="15.75">
      <c r="A14" s="4" t="s">
        <v>38</v>
      </c>
    </row>
    <row r="15" spans="1:9" ht="15.75">
      <c r="A15" s="10" t="s">
        <v>107</v>
      </c>
      <c r="B15" s="10"/>
      <c r="C15" s="9"/>
      <c r="D15" s="9"/>
      <c r="E15" s="9"/>
      <c r="F15" s="12"/>
      <c r="G15" s="11"/>
      <c r="H15" s="11"/>
      <c r="I15" s="11"/>
    </row>
    <row r="16" spans="2:13" ht="15.75">
      <c r="B16" s="9" t="s">
        <v>20</v>
      </c>
      <c r="C16" s="9"/>
      <c r="D16" s="9"/>
      <c r="E16" s="9"/>
      <c r="F16" s="9"/>
      <c r="G16" s="11">
        <f>+K16-14720</f>
        <v>16396</v>
      </c>
      <c r="H16" s="11"/>
      <c r="I16" s="11">
        <v>12855</v>
      </c>
      <c r="K16" s="7">
        <v>31116</v>
      </c>
      <c r="L16" s="7"/>
      <c r="M16" s="7">
        <v>24689</v>
      </c>
    </row>
    <row r="17" spans="1:13" ht="13.5" customHeight="1">
      <c r="A17" s="9"/>
      <c r="B17" s="9" t="s">
        <v>233</v>
      </c>
      <c r="C17" s="9"/>
      <c r="D17" s="9"/>
      <c r="E17" s="9"/>
      <c r="F17" s="9"/>
      <c r="G17" s="11"/>
      <c r="H17" s="11"/>
      <c r="I17" s="11"/>
      <c r="K17" s="7"/>
      <c r="L17" s="7"/>
      <c r="M17" s="7"/>
    </row>
    <row r="18" spans="1:13" ht="15.75">
      <c r="A18" s="10"/>
      <c r="B18" s="9" t="s">
        <v>21</v>
      </c>
      <c r="C18" s="9"/>
      <c r="D18" s="9"/>
      <c r="E18" s="9"/>
      <c r="F18" s="9"/>
      <c r="G18" s="8">
        <f>+K18+10233</f>
        <v>-10308</v>
      </c>
      <c r="H18" s="11"/>
      <c r="I18" s="8">
        <v>-8691</v>
      </c>
      <c r="K18" s="8">
        <v>-20541</v>
      </c>
      <c r="L18" s="7"/>
      <c r="M18" s="8">
        <v>-16756</v>
      </c>
    </row>
    <row r="19" spans="1:13" ht="7.5" customHeight="1">
      <c r="A19" s="9"/>
      <c r="B19" s="9"/>
      <c r="C19" s="9"/>
      <c r="D19" s="9"/>
      <c r="E19" s="9"/>
      <c r="F19" s="12"/>
      <c r="G19" s="11"/>
      <c r="H19" s="11"/>
      <c r="I19" s="11"/>
      <c r="K19" s="7"/>
      <c r="L19" s="7"/>
      <c r="M19" s="7"/>
    </row>
    <row r="20" spans="1:13" ht="15.75">
      <c r="A20" s="9"/>
      <c r="B20" s="9" t="s">
        <v>22</v>
      </c>
      <c r="C20" s="9"/>
      <c r="D20" s="9"/>
      <c r="E20" s="9"/>
      <c r="F20" s="12"/>
      <c r="G20" s="11">
        <f>+G16+G18</f>
        <v>6088</v>
      </c>
      <c r="H20" s="11"/>
      <c r="I20" s="11">
        <f>SUM(I15:I18)</f>
        <v>4164</v>
      </c>
      <c r="K20" s="11">
        <f>+K16+K18</f>
        <v>10575</v>
      </c>
      <c r="M20" s="11">
        <f>SUM(M15:M18)</f>
        <v>7933</v>
      </c>
    </row>
    <row r="21" spans="1:13" ht="8.25" customHeight="1">
      <c r="A21" s="9"/>
      <c r="B21" s="9"/>
      <c r="C21" s="9"/>
      <c r="D21" s="9"/>
      <c r="E21" s="9"/>
      <c r="F21" s="12"/>
      <c r="G21" s="13"/>
      <c r="H21" s="11"/>
      <c r="I21" s="11"/>
      <c r="K21" s="7"/>
      <c r="L21" s="7"/>
      <c r="M21" s="7"/>
    </row>
    <row r="22" spans="1:13" ht="15.75">
      <c r="A22" s="9"/>
      <c r="B22" s="9" t="s">
        <v>23</v>
      </c>
      <c r="C22" s="9"/>
      <c r="D22" s="9"/>
      <c r="E22" s="9"/>
      <c r="F22" s="12"/>
      <c r="G22" s="8">
        <f>+K22-302</f>
        <v>364</v>
      </c>
      <c r="H22" s="11"/>
      <c r="I22" s="8">
        <v>310</v>
      </c>
      <c r="K22" s="8">
        <v>666</v>
      </c>
      <c r="L22" s="7"/>
      <c r="M22" s="8">
        <v>533</v>
      </c>
    </row>
    <row r="23" spans="1:13" ht="15" customHeight="1">
      <c r="A23" s="9"/>
      <c r="B23" s="9"/>
      <c r="C23" s="9"/>
      <c r="D23" s="9"/>
      <c r="E23" s="9"/>
      <c r="F23" s="9"/>
      <c r="G23" s="11">
        <f>SUM(G20:G22)</f>
        <v>6452</v>
      </c>
      <c r="H23" s="11"/>
      <c r="I23" s="11">
        <f>SUM(I20:I22)</f>
        <v>4474</v>
      </c>
      <c r="K23" s="7">
        <f>SUM(K20:K22)</f>
        <v>11241</v>
      </c>
      <c r="L23" s="7"/>
      <c r="M23" s="7">
        <f>SUM(M20:M22)</f>
        <v>8466</v>
      </c>
    </row>
    <row r="24" spans="1:13" ht="13.5" customHeight="1">
      <c r="A24" s="9"/>
      <c r="B24" s="9" t="s">
        <v>233</v>
      </c>
      <c r="C24" s="9"/>
      <c r="D24" s="9"/>
      <c r="E24" s="9"/>
      <c r="F24" s="9"/>
      <c r="G24" s="11"/>
      <c r="H24" s="11"/>
      <c r="I24" s="11"/>
      <c r="K24" s="7"/>
      <c r="L24" s="7"/>
      <c r="M24" s="7"/>
    </row>
    <row r="25" spans="1:13" ht="15.75">
      <c r="A25" s="10" t="s">
        <v>186</v>
      </c>
      <c r="B25" s="9"/>
      <c r="C25" s="9"/>
      <c r="D25" s="9"/>
      <c r="E25" s="9"/>
      <c r="F25" s="9"/>
      <c r="G25" s="11"/>
      <c r="H25" s="11"/>
      <c r="I25" s="11"/>
      <c r="K25" s="7"/>
      <c r="L25" s="7"/>
      <c r="M25" s="7"/>
    </row>
    <row r="26" spans="2:13" ht="15.75">
      <c r="B26" s="9" t="s">
        <v>24</v>
      </c>
      <c r="C26" s="9"/>
      <c r="D26" s="9"/>
      <c r="E26" s="9"/>
      <c r="F26" s="12"/>
      <c r="G26" s="11">
        <f>+K26+543</f>
        <v>-849</v>
      </c>
      <c r="H26" s="11"/>
      <c r="I26" s="11">
        <v>-588</v>
      </c>
      <c r="K26" s="7">
        <v>-1392</v>
      </c>
      <c r="L26" s="7"/>
      <c r="M26" s="7">
        <v>-989</v>
      </c>
    </row>
    <row r="27" spans="2:13" ht="15.75" customHeight="1">
      <c r="B27" s="9" t="s">
        <v>347</v>
      </c>
      <c r="C27" s="9"/>
      <c r="D27" s="9" t="s">
        <v>349</v>
      </c>
      <c r="E27" s="9"/>
      <c r="F27" s="9"/>
      <c r="G27" s="11"/>
      <c r="H27" s="11"/>
      <c r="I27" s="11"/>
      <c r="K27" s="7"/>
      <c r="L27" s="7"/>
      <c r="M27" s="7"/>
    </row>
    <row r="28" spans="2:13" ht="15.75">
      <c r="B28" s="9" t="s">
        <v>362</v>
      </c>
      <c r="C28" s="9"/>
      <c r="D28" s="9"/>
      <c r="E28" s="9"/>
      <c r="F28" s="9"/>
      <c r="G28" s="11">
        <f>+K28+4520</f>
        <v>-1284</v>
      </c>
      <c r="H28" s="11"/>
      <c r="I28" s="13">
        <v>-1191</v>
      </c>
      <c r="K28" s="7">
        <v>-5804</v>
      </c>
      <c r="L28" s="7"/>
      <c r="M28" s="7">
        <v>-2302</v>
      </c>
    </row>
    <row r="29" spans="2:13" ht="15.75">
      <c r="B29" s="14" t="s">
        <v>25</v>
      </c>
      <c r="C29" s="9"/>
      <c r="D29" s="9"/>
      <c r="E29" s="9"/>
      <c r="F29" s="12"/>
      <c r="G29" s="13"/>
      <c r="H29" s="11"/>
      <c r="I29" s="13"/>
      <c r="K29" s="7"/>
      <c r="L29" s="7"/>
      <c r="M29" s="7"/>
    </row>
    <row r="30" spans="2:13" ht="15.75">
      <c r="B30" s="101" t="s">
        <v>237</v>
      </c>
      <c r="C30" s="9"/>
      <c r="D30" s="9"/>
      <c r="E30" s="9"/>
      <c r="F30" s="9"/>
      <c r="G30" s="8">
        <f>+K30+18</f>
        <v>-22</v>
      </c>
      <c r="H30" s="11"/>
      <c r="I30" s="8">
        <v>-21</v>
      </c>
      <c r="K30" s="8">
        <v>-40</v>
      </c>
      <c r="L30" s="7"/>
      <c r="M30" s="8">
        <v>-37</v>
      </c>
    </row>
    <row r="31" spans="2:13" ht="9.75" customHeight="1">
      <c r="B31" s="101"/>
      <c r="C31" s="9"/>
      <c r="D31" s="9"/>
      <c r="E31" s="9"/>
      <c r="F31" s="9"/>
      <c r="G31" s="11"/>
      <c r="H31" s="11"/>
      <c r="I31" s="11"/>
      <c r="K31" s="11"/>
      <c r="L31" s="7"/>
      <c r="M31" s="11"/>
    </row>
    <row r="32" spans="1:13" ht="16.5" customHeight="1">
      <c r="A32" s="9"/>
      <c r="B32" s="75" t="s">
        <v>363</v>
      </c>
      <c r="C32" s="9"/>
      <c r="D32" s="9"/>
      <c r="E32" s="9"/>
      <c r="F32" s="9"/>
      <c r="G32" s="13">
        <f>SUM(G23:G30)</f>
        <v>4297</v>
      </c>
      <c r="H32" s="11"/>
      <c r="I32" s="13">
        <f>SUM(I23:I30)</f>
        <v>2674</v>
      </c>
      <c r="K32" s="13">
        <f>SUM(K23:K30)</f>
        <v>4005</v>
      </c>
      <c r="L32" s="7"/>
      <c r="M32" s="13">
        <f>SUM(M23:M30)</f>
        <v>5138</v>
      </c>
    </row>
    <row r="33" spans="1:13" ht="11.25" customHeight="1">
      <c r="A33" s="9"/>
      <c r="B33" s="75"/>
      <c r="C33" s="9"/>
      <c r="D33" s="9"/>
      <c r="E33" s="9"/>
      <c r="F33" s="9"/>
      <c r="G33" s="13"/>
      <c r="H33" s="11"/>
      <c r="I33" s="13"/>
      <c r="K33" s="13"/>
      <c r="L33" s="7"/>
      <c r="M33" s="13"/>
    </row>
    <row r="34" spans="1:13" ht="15.75">
      <c r="A34" s="15"/>
      <c r="B34" s="102" t="s">
        <v>227</v>
      </c>
      <c r="C34" s="9"/>
      <c r="D34" s="9"/>
      <c r="E34" s="9"/>
      <c r="F34" s="12"/>
      <c r="G34" s="8">
        <f>+K34+3</f>
        <v>-6</v>
      </c>
      <c r="H34" s="11"/>
      <c r="I34" s="8">
        <v>-7</v>
      </c>
      <c r="K34" s="8">
        <v>-9</v>
      </c>
      <c r="L34" s="7"/>
      <c r="M34" s="8">
        <v>-14</v>
      </c>
    </row>
    <row r="35" spans="1:13" ht="8.25" customHeight="1">
      <c r="A35" s="15"/>
      <c r="B35" s="15"/>
      <c r="C35" s="9"/>
      <c r="D35" s="9"/>
      <c r="E35" s="9"/>
      <c r="F35" s="12"/>
      <c r="G35" s="11"/>
      <c r="H35" s="11"/>
      <c r="I35" s="11"/>
      <c r="K35" s="7"/>
      <c r="L35" s="7"/>
      <c r="M35" s="7"/>
    </row>
    <row r="36" spans="1:13" ht="15.75">
      <c r="A36" s="15"/>
      <c r="B36" s="15" t="s">
        <v>364</v>
      </c>
      <c r="C36" s="9"/>
      <c r="D36" s="9"/>
      <c r="E36" s="9"/>
      <c r="F36" s="12"/>
      <c r="G36" s="11">
        <f>+G32+G34</f>
        <v>4291</v>
      </c>
      <c r="H36" s="11"/>
      <c r="I36" s="11">
        <f>+I32+I34</f>
        <v>2667</v>
      </c>
      <c r="K36" s="11">
        <f>+K32+K34</f>
        <v>3996</v>
      </c>
      <c r="L36" s="7"/>
      <c r="M36" s="11">
        <f>+M32+M34</f>
        <v>5124</v>
      </c>
    </row>
    <row r="37" spans="1:13" ht="10.5" customHeight="1">
      <c r="A37" s="15"/>
      <c r="B37" s="15"/>
      <c r="C37" s="9"/>
      <c r="D37" s="9"/>
      <c r="E37" s="9"/>
      <c r="F37" s="12"/>
      <c r="G37" s="11"/>
      <c r="H37" s="11"/>
      <c r="I37" s="11"/>
      <c r="K37" s="7"/>
      <c r="L37" s="7"/>
      <c r="M37" s="7"/>
    </row>
    <row r="38" spans="1:13" ht="15.75">
      <c r="A38" s="15" t="s">
        <v>41</v>
      </c>
      <c r="B38" s="9"/>
      <c r="C38" s="9"/>
      <c r="D38" s="9"/>
      <c r="E38" s="9"/>
      <c r="F38" s="12"/>
      <c r="G38" s="8">
        <f>+K38+44</f>
        <v>164</v>
      </c>
      <c r="H38" s="11"/>
      <c r="I38" s="8">
        <v>16</v>
      </c>
      <c r="J38" s="9"/>
      <c r="K38" s="8">
        <v>120</v>
      </c>
      <c r="L38" s="11"/>
      <c r="M38" s="8">
        <f>173+16</f>
        <v>189</v>
      </c>
    </row>
    <row r="39" spans="1:13" ht="12.75" customHeight="1">
      <c r="A39" s="9"/>
      <c r="B39" s="9"/>
      <c r="C39" s="9"/>
      <c r="D39" s="9"/>
      <c r="E39" s="9"/>
      <c r="F39" s="12"/>
      <c r="G39" s="13"/>
      <c r="H39" s="11"/>
      <c r="I39" s="11"/>
      <c r="J39" s="9"/>
      <c r="K39" s="11"/>
      <c r="L39" s="11"/>
      <c r="M39" s="11"/>
    </row>
    <row r="40" spans="1:14" ht="15.75">
      <c r="A40" s="15" t="s">
        <v>359</v>
      </c>
      <c r="B40" s="9"/>
      <c r="C40" s="9"/>
      <c r="D40" s="9"/>
      <c r="E40" s="9"/>
      <c r="F40" s="9"/>
      <c r="G40" s="7">
        <f>+G36+G38</f>
        <v>4455</v>
      </c>
      <c r="H40" s="11"/>
      <c r="I40" s="7">
        <f>+I36+I38</f>
        <v>2683</v>
      </c>
      <c r="K40" s="7">
        <f>+K36+K38</f>
        <v>4116</v>
      </c>
      <c r="L40" s="7"/>
      <c r="M40" s="7">
        <f>+M36+M38</f>
        <v>5313</v>
      </c>
      <c r="N40" s="74"/>
    </row>
    <row r="41" spans="1:14" ht="16.5" customHeight="1">
      <c r="A41" s="15"/>
      <c r="B41" s="9" t="s">
        <v>233</v>
      </c>
      <c r="C41" s="9"/>
      <c r="D41" s="9"/>
      <c r="E41" s="9"/>
      <c r="F41" s="9"/>
      <c r="G41" s="7"/>
      <c r="H41" s="11"/>
      <c r="I41" s="7"/>
      <c r="K41" s="7"/>
      <c r="L41" s="7"/>
      <c r="M41" s="7"/>
      <c r="N41" s="74"/>
    </row>
    <row r="42" spans="1:13" ht="15.75">
      <c r="A42" s="15" t="s">
        <v>17</v>
      </c>
      <c r="B42" s="14"/>
      <c r="C42" s="9"/>
      <c r="D42" s="9"/>
      <c r="E42" s="9"/>
      <c r="F42" s="12"/>
      <c r="G42" s="8">
        <f>+K42+743</f>
        <v>-970</v>
      </c>
      <c r="H42" s="11"/>
      <c r="I42" s="8">
        <v>-488</v>
      </c>
      <c r="K42" s="8">
        <v>-1713</v>
      </c>
      <c r="L42" s="7"/>
      <c r="M42" s="8">
        <v>-1219</v>
      </c>
    </row>
    <row r="43" spans="1:13" ht="6.75" customHeight="1">
      <c r="A43" s="9"/>
      <c r="B43" s="9"/>
      <c r="C43" s="9"/>
      <c r="D43" s="9"/>
      <c r="E43" s="9"/>
      <c r="F43" s="9"/>
      <c r="G43" s="11"/>
      <c r="H43" s="11"/>
      <c r="I43" s="11"/>
      <c r="K43" s="7"/>
      <c r="L43" s="7"/>
      <c r="M43" s="7"/>
    </row>
    <row r="44" spans="1:13" ht="15.75">
      <c r="A44" s="10" t="s">
        <v>360</v>
      </c>
      <c r="B44" s="9"/>
      <c r="C44" s="9"/>
      <c r="D44" s="9"/>
      <c r="E44" s="9"/>
      <c r="F44" s="9"/>
      <c r="G44" s="11">
        <f>SUM(G40:G42)</f>
        <v>3485</v>
      </c>
      <c r="H44" s="11"/>
      <c r="I44" s="11">
        <f>SUM(I40:I42)</f>
        <v>2195</v>
      </c>
      <c r="K44" s="7">
        <f>SUM(K40:K42)</f>
        <v>2403</v>
      </c>
      <c r="L44" s="7"/>
      <c r="M44" s="7">
        <f>SUM(M40:M42)</f>
        <v>4094</v>
      </c>
    </row>
    <row r="45" spans="1:13" ht="13.5" customHeight="1">
      <c r="A45" s="10"/>
      <c r="B45" s="9" t="s">
        <v>233</v>
      </c>
      <c r="C45" s="9"/>
      <c r="D45" s="9"/>
      <c r="E45" s="9"/>
      <c r="F45" s="9"/>
      <c r="G45" s="11"/>
      <c r="H45" s="11"/>
      <c r="I45" s="11"/>
      <c r="K45" s="7"/>
      <c r="L45" s="7"/>
      <c r="M45" s="7"/>
    </row>
    <row r="46" spans="1:13" ht="15.75">
      <c r="A46" s="15" t="s">
        <v>26</v>
      </c>
      <c r="B46" s="14"/>
      <c r="C46" s="9"/>
      <c r="D46" s="9"/>
      <c r="E46" s="9"/>
      <c r="F46" s="12"/>
      <c r="G46" s="8">
        <f>+K46+52</f>
        <v>-80</v>
      </c>
      <c r="H46" s="11"/>
      <c r="I46" s="8">
        <v>-54</v>
      </c>
      <c r="K46" s="7">
        <v>-132</v>
      </c>
      <c r="L46" s="7"/>
      <c r="M46" s="7">
        <v>-120</v>
      </c>
    </row>
    <row r="47" spans="1:13" ht="8.25" customHeight="1">
      <c r="A47" s="9"/>
      <c r="B47" s="9"/>
      <c r="C47" s="9"/>
      <c r="D47" s="9"/>
      <c r="E47" s="9"/>
      <c r="F47" s="12"/>
      <c r="G47" s="11"/>
      <c r="H47" s="11"/>
      <c r="I47" s="11"/>
      <c r="K47" s="31"/>
      <c r="M47" s="31"/>
    </row>
    <row r="48" spans="1:13" ht="16.5" thickBot="1">
      <c r="A48" s="15" t="s">
        <v>361</v>
      </c>
      <c r="B48" s="9"/>
      <c r="C48" s="9"/>
      <c r="D48" s="9"/>
      <c r="E48" s="9"/>
      <c r="F48" s="12"/>
      <c r="G48" s="16">
        <f>SUM(G44:G46)</f>
        <v>3405</v>
      </c>
      <c r="H48" s="11"/>
      <c r="I48" s="16">
        <f>SUM(I44:I46)</f>
        <v>2141</v>
      </c>
      <c r="K48" s="16">
        <f>SUM(K44:K46)</f>
        <v>2271</v>
      </c>
      <c r="M48" s="16">
        <f>SUM(M44:M46)</f>
        <v>3974</v>
      </c>
    </row>
    <row r="49" spans="1:13" ht="13.5" customHeight="1" thickTop="1">
      <c r="A49" s="9"/>
      <c r="B49" s="9"/>
      <c r="C49" s="9"/>
      <c r="D49" s="9"/>
      <c r="E49" s="9"/>
      <c r="F49" s="12"/>
      <c r="G49" s="11"/>
      <c r="H49" s="11"/>
      <c r="I49" s="11"/>
      <c r="K49" s="7"/>
      <c r="L49" s="7"/>
      <c r="M49" s="7"/>
    </row>
    <row r="50" spans="1:13" ht="13.5" customHeight="1">
      <c r="A50" s="9"/>
      <c r="B50" s="9"/>
      <c r="C50" s="9"/>
      <c r="D50" s="9"/>
      <c r="E50" s="9"/>
      <c r="F50" s="104"/>
      <c r="G50" s="17" t="s">
        <v>28</v>
      </c>
      <c r="H50" s="11"/>
      <c r="I50" s="17" t="s">
        <v>28</v>
      </c>
      <c r="K50" s="17" t="s">
        <v>28</v>
      </c>
      <c r="M50" s="17" t="s">
        <v>28</v>
      </c>
    </row>
    <row r="51" spans="1:13" ht="13.5" customHeight="1">
      <c r="A51" s="15" t="s">
        <v>248</v>
      </c>
      <c r="B51" s="9"/>
      <c r="C51" s="9"/>
      <c r="D51" s="9"/>
      <c r="E51" s="9"/>
      <c r="F51" s="12"/>
      <c r="G51" s="11"/>
      <c r="H51" s="11"/>
      <c r="I51" s="11"/>
      <c r="K51" s="7"/>
      <c r="L51" s="7"/>
      <c r="M51" s="7"/>
    </row>
    <row r="52" spans="1:13" ht="15.75">
      <c r="A52" s="15"/>
      <c r="B52" s="10" t="s">
        <v>84</v>
      </c>
      <c r="C52" s="9"/>
      <c r="D52" s="9"/>
      <c r="E52" s="9"/>
      <c r="F52" s="12"/>
      <c r="G52" s="11"/>
      <c r="H52" s="11"/>
      <c r="I52" s="11"/>
      <c r="K52" s="7"/>
      <c r="L52" s="7"/>
      <c r="M52" s="7"/>
    </row>
    <row r="53" spans="1:13" ht="15.75">
      <c r="A53" s="9"/>
      <c r="B53" s="9" t="s">
        <v>162</v>
      </c>
      <c r="C53" s="9"/>
      <c r="D53" s="9"/>
      <c r="E53" s="9"/>
      <c r="F53" s="9"/>
      <c r="G53" s="18">
        <f>+G48/60800*100</f>
        <v>5.60032894736842</v>
      </c>
      <c r="H53" s="11"/>
      <c r="I53" s="18">
        <f>+I48/60800*100</f>
        <v>3.521381578947368</v>
      </c>
      <c r="K53" s="18">
        <f>+K48/60800*100</f>
        <v>3.7351973684210527</v>
      </c>
      <c r="L53" s="7"/>
      <c r="M53" s="18">
        <f>+M48/60800*100</f>
        <v>6.536184210526316</v>
      </c>
    </row>
    <row r="54" spans="1:13" ht="16.5" thickBot="1">
      <c r="A54" s="9"/>
      <c r="B54" s="9" t="s">
        <v>213</v>
      </c>
      <c r="C54" s="9"/>
      <c r="D54" s="9"/>
      <c r="E54" s="9"/>
      <c r="F54" s="9"/>
      <c r="G54" s="19">
        <v>6</v>
      </c>
      <c r="H54" s="11"/>
      <c r="I54" s="19">
        <v>6</v>
      </c>
      <c r="K54" s="19">
        <v>6</v>
      </c>
      <c r="L54" s="7"/>
      <c r="M54" s="19">
        <v>6</v>
      </c>
    </row>
    <row r="55" spans="1:13" ht="16.5" thickTop="1">
      <c r="A55" s="9"/>
      <c r="B55" s="9"/>
      <c r="C55" s="9"/>
      <c r="D55" s="9"/>
      <c r="E55" s="9"/>
      <c r="F55" s="9"/>
      <c r="G55" s="18"/>
      <c r="H55" s="11"/>
      <c r="I55" s="18"/>
      <c r="K55" s="18"/>
      <c r="L55" s="7"/>
      <c r="M55" s="18"/>
    </row>
    <row r="56" spans="1:13" ht="15.75">
      <c r="A56" s="136" t="s">
        <v>334</v>
      </c>
      <c r="B56" s="136"/>
      <c r="C56" s="136"/>
      <c r="D56" s="136"/>
      <c r="E56" s="136"/>
      <c r="F56" s="136"/>
      <c r="G56" s="136"/>
      <c r="H56" s="136"/>
      <c r="I56" s="136"/>
      <c r="J56" s="136"/>
      <c r="K56" s="136"/>
      <c r="L56" s="136"/>
      <c r="M56" s="136"/>
    </row>
    <row r="57" spans="1:13" ht="15.75">
      <c r="A57" s="136" t="s">
        <v>285</v>
      </c>
      <c r="B57" s="136"/>
      <c r="C57" s="136"/>
      <c r="D57" s="136"/>
      <c r="E57" s="136"/>
      <c r="F57" s="136"/>
      <c r="G57" s="136"/>
      <c r="H57" s="136"/>
      <c r="I57" s="136"/>
      <c r="J57" s="136"/>
      <c r="K57" s="136"/>
      <c r="L57" s="136"/>
      <c r="M57" s="136"/>
    </row>
    <row r="58" ht="15.75" customHeight="1"/>
  </sheetData>
  <mergeCells count="13">
    <mergeCell ref="A57:M57"/>
    <mergeCell ref="K9:M9"/>
    <mergeCell ref="A1:B1"/>
    <mergeCell ref="A2:B2"/>
    <mergeCell ref="G11:I11"/>
    <mergeCell ref="K10:M10"/>
    <mergeCell ref="K11:M11"/>
    <mergeCell ref="A4:M4"/>
    <mergeCell ref="A5:M5"/>
    <mergeCell ref="A7:M7"/>
    <mergeCell ref="G10:I10"/>
    <mergeCell ref="G9:I9"/>
    <mergeCell ref="A56:M56"/>
  </mergeCells>
  <printOptions/>
  <pageMargins left="0.57" right="0.55" top="0.75" bottom="0.5" header="0.5" footer="0.5"/>
  <pageSetup firstPageNumber="4" useFirstPageNumber="1" horizontalDpi="180" verticalDpi="180" orientation="portrait" paperSize="9" scale="97" r:id="rId1"/>
</worksheet>
</file>

<file path=xl/worksheets/sheet6.xml><?xml version="1.0" encoding="utf-8"?>
<worksheet xmlns="http://schemas.openxmlformats.org/spreadsheetml/2006/main" xmlns:r="http://schemas.openxmlformats.org/officeDocument/2006/relationships">
  <dimension ref="A1:L46"/>
  <sheetViews>
    <sheetView workbookViewId="0" topLeftCell="A1">
      <selection activeCell="H18" sqref="H18"/>
    </sheetView>
  </sheetViews>
  <sheetFormatPr defaultColWidth="9.00390625" defaultRowHeight="15.75"/>
  <cols>
    <col min="1" max="1" width="2.25390625" style="9" customWidth="1"/>
    <col min="2" max="2" width="3.00390625" style="9" customWidth="1"/>
    <col min="3" max="3" width="6.50390625" style="9" customWidth="1"/>
    <col min="4" max="4" width="13.625" style="9" customWidth="1"/>
    <col min="5" max="5" width="7.25390625" style="9" customWidth="1"/>
    <col min="6" max="6" width="8.375" style="11" customWidth="1"/>
    <col min="7" max="7" width="0.875" style="11" customWidth="1"/>
    <col min="8" max="8" width="11.25390625" style="11" bestFit="1" customWidth="1"/>
    <col min="9" max="9" width="1.00390625" style="11" customWidth="1"/>
    <col min="10" max="10" width="11.75390625" style="11" bestFit="1" customWidth="1"/>
    <col min="11" max="11" width="1.00390625" style="11" customWidth="1"/>
    <col min="12" max="12" width="9.75390625" style="11" customWidth="1"/>
    <col min="13" max="16384" width="9.00390625" style="9" customWidth="1"/>
  </cols>
  <sheetData>
    <row r="1" spans="1:3" ht="15.75">
      <c r="A1" s="140" t="s">
        <v>159</v>
      </c>
      <c r="B1" s="140"/>
      <c r="C1" s="140"/>
    </row>
    <row r="2" spans="1:12" ht="15.75">
      <c r="A2" s="133" t="s">
        <v>189</v>
      </c>
      <c r="B2" s="141"/>
      <c r="C2" s="134"/>
      <c r="L2" s="98" t="s">
        <v>48</v>
      </c>
    </row>
    <row r="3" spans="1:3" ht="15.75">
      <c r="A3" s="82"/>
      <c r="B3" s="82"/>
      <c r="C3" s="82"/>
    </row>
    <row r="4" spans="1:3" ht="15.75">
      <c r="A4" s="82"/>
      <c r="B4" s="82"/>
      <c r="C4" s="82"/>
    </row>
    <row r="5" spans="1:12" ht="15.75">
      <c r="A5" s="142" t="str">
        <f>+GIS!A4</f>
        <v>MINTYE INDUSTRIES BHD.</v>
      </c>
      <c r="B5" s="142"/>
      <c r="C5" s="142"/>
      <c r="D5" s="142"/>
      <c r="E5" s="142"/>
      <c r="F5" s="142"/>
      <c r="G5" s="142"/>
      <c r="H5" s="142"/>
      <c r="I5" s="142"/>
      <c r="J5" s="142"/>
      <c r="K5" s="142"/>
      <c r="L5" s="142"/>
    </row>
    <row r="6" spans="1:12" ht="15.75">
      <c r="A6" s="143" t="s">
        <v>68</v>
      </c>
      <c r="B6" s="143"/>
      <c r="C6" s="143"/>
      <c r="D6" s="143"/>
      <c r="E6" s="143"/>
      <c r="F6" s="143"/>
      <c r="G6" s="143"/>
      <c r="H6" s="143"/>
      <c r="I6" s="143"/>
      <c r="J6" s="143"/>
      <c r="K6" s="143"/>
      <c r="L6" s="143"/>
    </row>
    <row r="8" spans="1:12" ht="15.75">
      <c r="A8" s="139" t="s">
        <v>177</v>
      </c>
      <c r="B8" s="139"/>
      <c r="C8" s="139"/>
      <c r="D8" s="139"/>
      <c r="E8" s="139"/>
      <c r="F8" s="139"/>
      <c r="G8" s="139"/>
      <c r="H8" s="139"/>
      <c r="I8" s="139"/>
      <c r="J8" s="139"/>
      <c r="K8" s="139"/>
      <c r="L8" s="139"/>
    </row>
    <row r="10" ht="15.75">
      <c r="H10" s="76" t="s">
        <v>31</v>
      </c>
    </row>
    <row r="11" spans="1:10" ht="15.75">
      <c r="A11" s="10"/>
      <c r="B11" s="10"/>
      <c r="H11" s="76" t="s">
        <v>32</v>
      </c>
      <c r="J11" s="77" t="s">
        <v>34</v>
      </c>
    </row>
    <row r="12" spans="1:10" ht="15.75">
      <c r="A12" s="10"/>
      <c r="B12" s="10"/>
      <c r="H12" s="76"/>
      <c r="J12" s="77"/>
    </row>
    <row r="13" spans="6:10" ht="15.75">
      <c r="F13" s="76" t="s">
        <v>29</v>
      </c>
      <c r="H13" s="76" t="s">
        <v>33</v>
      </c>
      <c r="J13" s="77" t="s">
        <v>35</v>
      </c>
    </row>
    <row r="14" spans="1:12" ht="15.75">
      <c r="A14" s="108" t="s">
        <v>69</v>
      </c>
      <c r="F14" s="78" t="s">
        <v>30</v>
      </c>
      <c r="G14" s="79"/>
      <c r="H14" s="80" t="s">
        <v>146</v>
      </c>
      <c r="I14" s="79"/>
      <c r="J14" s="80" t="s">
        <v>36</v>
      </c>
      <c r="K14" s="79"/>
      <c r="L14" s="78" t="s">
        <v>37</v>
      </c>
    </row>
    <row r="15" spans="5:12" ht="15.75">
      <c r="E15" s="20"/>
      <c r="F15" s="76" t="s">
        <v>51</v>
      </c>
      <c r="H15" s="76" t="s">
        <v>51</v>
      </c>
      <c r="J15" s="76" t="s">
        <v>51</v>
      </c>
      <c r="L15" s="76" t="s">
        <v>51</v>
      </c>
    </row>
    <row r="16" spans="1:12" ht="15.75">
      <c r="A16" s="108" t="s">
        <v>335</v>
      </c>
      <c r="F16" s="9"/>
      <c r="H16" s="76"/>
      <c r="J16" s="76"/>
      <c r="L16" s="76"/>
    </row>
    <row r="17" spans="2:6" ht="15.75">
      <c r="B17" s="108" t="s">
        <v>365</v>
      </c>
      <c r="F17" s="9"/>
    </row>
    <row r="18" spans="2:6" ht="15.75">
      <c r="B18" s="108"/>
      <c r="F18" s="9"/>
    </row>
    <row r="19" spans="1:12" ht="15.75">
      <c r="A19" s="10" t="s">
        <v>317</v>
      </c>
      <c r="B19" s="75"/>
      <c r="F19" s="11">
        <v>60800</v>
      </c>
      <c r="H19" s="11">
        <v>789</v>
      </c>
      <c r="J19" s="11">
        <v>27826</v>
      </c>
      <c r="L19" s="11">
        <f>SUM(F19:J19)</f>
        <v>89415</v>
      </c>
    </row>
    <row r="20" spans="1:2" ht="15.75">
      <c r="A20" s="10"/>
      <c r="B20" s="14"/>
    </row>
    <row r="21" spans="1:12" ht="15.75">
      <c r="A21" s="24" t="s">
        <v>226</v>
      </c>
      <c r="B21" s="14"/>
      <c r="F21" s="11">
        <v>0</v>
      </c>
      <c r="H21" s="11">
        <v>0</v>
      </c>
      <c r="J21" s="11">
        <v>-3648</v>
      </c>
      <c r="L21" s="11">
        <f>SUM(F21:J21)</f>
        <v>-3648</v>
      </c>
    </row>
    <row r="22" spans="1:2" ht="15.75">
      <c r="A22" s="10"/>
      <c r="B22" s="14"/>
    </row>
    <row r="23" spans="1:12" ht="15.75">
      <c r="A23" s="14" t="s">
        <v>176</v>
      </c>
      <c r="B23" s="14"/>
      <c r="F23" s="8">
        <v>0</v>
      </c>
      <c r="H23" s="8">
        <v>0</v>
      </c>
      <c r="J23" s="8">
        <f>+GIS!K48</f>
        <v>2271</v>
      </c>
      <c r="L23" s="11">
        <f>SUM(F23:J23)</f>
        <v>2271</v>
      </c>
    </row>
    <row r="24" ht="10.5" customHeight="1">
      <c r="L24" s="31"/>
    </row>
    <row r="25" spans="1:12" ht="16.5" thickBot="1">
      <c r="A25" s="10" t="s">
        <v>366</v>
      </c>
      <c r="B25" s="10"/>
      <c r="F25" s="16">
        <f>SUM(F19:F23)</f>
        <v>60800</v>
      </c>
      <c r="H25" s="16">
        <f>SUM(H19:H23)</f>
        <v>789</v>
      </c>
      <c r="J25" s="16">
        <f>SUM(J19:J23)</f>
        <v>26449</v>
      </c>
      <c r="L25" s="16">
        <f>SUM(L19:L23)</f>
        <v>88038</v>
      </c>
    </row>
    <row r="26" ht="16.5" thickTop="1"/>
    <row r="28" ht="15.75">
      <c r="A28" s="108" t="s">
        <v>335</v>
      </c>
    </row>
    <row r="29" ht="15.75">
      <c r="B29" s="108" t="s">
        <v>393</v>
      </c>
    </row>
    <row r="30" ht="15.75">
      <c r="B30" s="108"/>
    </row>
    <row r="31" spans="1:12" ht="15.75">
      <c r="A31" s="10" t="s">
        <v>215</v>
      </c>
      <c r="B31" s="75"/>
      <c r="F31" s="11">
        <v>60800</v>
      </c>
      <c r="H31" s="11">
        <v>789</v>
      </c>
      <c r="J31" s="11">
        <v>23889</v>
      </c>
      <c r="L31" s="11">
        <f>SUM(F31:J31)</f>
        <v>85478</v>
      </c>
    </row>
    <row r="32" spans="1:2" ht="15.75">
      <c r="A32" s="10"/>
      <c r="B32" s="14"/>
    </row>
    <row r="33" spans="1:12" ht="15.75">
      <c r="A33" s="24" t="s">
        <v>226</v>
      </c>
      <c r="B33" s="14"/>
      <c r="F33" s="11">
        <v>0</v>
      </c>
      <c r="H33" s="11">
        <v>0</v>
      </c>
      <c r="J33" s="11">
        <v>-3648</v>
      </c>
      <c r="L33" s="11">
        <f>SUM(F33:J33)</f>
        <v>-3648</v>
      </c>
    </row>
    <row r="34" spans="1:2" ht="15.75">
      <c r="A34" s="10"/>
      <c r="B34" s="14"/>
    </row>
    <row r="35" spans="1:12" ht="15.75">
      <c r="A35" s="14" t="s">
        <v>176</v>
      </c>
      <c r="B35" s="14"/>
      <c r="F35" s="8">
        <v>0</v>
      </c>
      <c r="H35" s="8">
        <v>0</v>
      </c>
      <c r="J35" s="8">
        <f>+GIS!M48</f>
        <v>3974</v>
      </c>
      <c r="L35" s="8">
        <f>SUM(F35:J35)</f>
        <v>3974</v>
      </c>
    </row>
    <row r="36" spans="1:2" ht="10.5" customHeight="1">
      <c r="A36" s="14"/>
      <c r="B36" s="14"/>
    </row>
    <row r="37" spans="1:12" ht="16.5" thickBot="1">
      <c r="A37" s="10" t="s">
        <v>367</v>
      </c>
      <c r="B37" s="10"/>
      <c r="F37" s="16">
        <f>SUM(F31:F35)</f>
        <v>60800</v>
      </c>
      <c r="H37" s="16">
        <f>SUM(H31:H35)</f>
        <v>789</v>
      </c>
      <c r="J37" s="16">
        <f>SUM(J31:J35)</f>
        <v>24215</v>
      </c>
      <c r="L37" s="16">
        <f>SUM(L31:L35)</f>
        <v>85804</v>
      </c>
    </row>
    <row r="38" ht="16.5" thickTop="1"/>
    <row r="45" spans="1:12" ht="15.75">
      <c r="A45" s="136" t="s">
        <v>336</v>
      </c>
      <c r="B45" s="136"/>
      <c r="C45" s="136"/>
      <c r="D45" s="136"/>
      <c r="E45" s="136"/>
      <c r="F45" s="136"/>
      <c r="G45" s="136"/>
      <c r="H45" s="136"/>
      <c r="I45" s="136"/>
      <c r="J45" s="136"/>
      <c r="K45" s="136"/>
      <c r="L45" s="136"/>
    </row>
    <row r="46" spans="1:12" ht="15.75">
      <c r="A46" s="136" t="s">
        <v>286</v>
      </c>
      <c r="B46" s="136"/>
      <c r="C46" s="136"/>
      <c r="D46" s="136"/>
      <c r="E46" s="136"/>
      <c r="F46" s="136"/>
      <c r="G46" s="136"/>
      <c r="H46" s="136"/>
      <c r="I46" s="136"/>
      <c r="J46" s="136"/>
      <c r="K46" s="136"/>
      <c r="L46" s="136"/>
    </row>
  </sheetData>
  <mergeCells count="7">
    <mergeCell ref="A45:L45"/>
    <mergeCell ref="A46:L46"/>
    <mergeCell ref="A8:L8"/>
    <mergeCell ref="A1:C1"/>
    <mergeCell ref="A2:C2"/>
    <mergeCell ref="A5:L5"/>
    <mergeCell ref="A6:L6"/>
  </mergeCells>
  <printOptions/>
  <pageMargins left="0.75" right="0.75" top="1" bottom="1" header="0.5" footer="0.5"/>
  <pageSetup firstPageNumber="5" useFirstPageNumber="1"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J62"/>
  <sheetViews>
    <sheetView tabSelected="1" workbookViewId="0" topLeftCell="A1">
      <selection activeCell="B16" sqref="B16"/>
    </sheetView>
  </sheetViews>
  <sheetFormatPr defaultColWidth="9.00390625" defaultRowHeight="15.75"/>
  <cols>
    <col min="1" max="1" width="2.875" style="0" customWidth="1"/>
    <col min="2" max="2" width="2.75390625" style="0" customWidth="1"/>
    <col min="3" max="3" width="5.875" style="0" customWidth="1"/>
    <col min="4" max="4" width="23.625" style="0" customWidth="1"/>
    <col min="5" max="5" width="18.875" style="0" customWidth="1"/>
    <col min="6" max="6" width="2.625" style="0" customWidth="1"/>
    <col min="7" max="7" width="10.625" style="0" customWidth="1"/>
    <col min="8" max="8" width="2.625" style="0" customWidth="1"/>
    <col min="9" max="9" width="10.75390625" style="0" customWidth="1"/>
  </cols>
  <sheetData>
    <row r="1" spans="1:3" ht="15.75">
      <c r="A1" s="140" t="s">
        <v>159</v>
      </c>
      <c r="B1" s="140"/>
      <c r="C1" s="140"/>
    </row>
    <row r="2" spans="1:9" ht="15.75">
      <c r="A2" s="133" t="s">
        <v>189</v>
      </c>
      <c r="B2" s="141"/>
      <c r="C2" s="134"/>
      <c r="I2" s="98" t="s">
        <v>53</v>
      </c>
    </row>
    <row r="3" spans="1:9" ht="12.75" customHeight="1">
      <c r="A3" s="82"/>
      <c r="B3" s="82"/>
      <c r="C3" s="82"/>
      <c r="I3" s="98"/>
    </row>
    <row r="4" spans="1:9" ht="15.75">
      <c r="A4" s="125" t="str">
        <f>+SES!A5</f>
        <v>MINTYE INDUSTRIES BHD.</v>
      </c>
      <c r="B4" s="125"/>
      <c r="C4" s="125"/>
      <c r="D4" s="125"/>
      <c r="E4" s="125"/>
      <c r="F4" s="125"/>
      <c r="G4" s="125"/>
      <c r="H4" s="125"/>
      <c r="I4" s="125"/>
    </row>
    <row r="5" spans="1:9" ht="15.75">
      <c r="A5" s="124" t="s">
        <v>68</v>
      </c>
      <c r="B5" s="124"/>
      <c r="C5" s="124"/>
      <c r="D5" s="124"/>
      <c r="E5" s="124"/>
      <c r="F5" s="124"/>
      <c r="G5" s="124"/>
      <c r="H5" s="124"/>
      <c r="I5" s="124"/>
    </row>
    <row r="6" spans="1:9" ht="11.25" customHeight="1">
      <c r="A6" s="3"/>
      <c r="B6" s="3"/>
      <c r="C6" s="3"/>
      <c r="D6" s="3"/>
      <c r="E6" s="3"/>
      <c r="F6" s="3"/>
      <c r="G6" s="3"/>
      <c r="H6" s="3"/>
      <c r="I6" s="3"/>
    </row>
    <row r="7" spans="1:9" ht="15.75">
      <c r="A7" s="123" t="s">
        <v>163</v>
      </c>
      <c r="B7" s="123"/>
      <c r="C7" s="123"/>
      <c r="D7" s="123"/>
      <c r="E7" s="123"/>
      <c r="F7" s="123"/>
      <c r="G7" s="123"/>
      <c r="H7" s="123"/>
      <c r="I7" s="123"/>
    </row>
    <row r="8" spans="1:9" ht="15.75">
      <c r="A8" s="6"/>
      <c r="B8" s="6"/>
      <c r="C8" s="6"/>
      <c r="D8" s="6"/>
      <c r="E8" s="6"/>
      <c r="F8" s="6"/>
      <c r="G8" s="123" t="s">
        <v>223</v>
      </c>
      <c r="H8" s="123"/>
      <c r="I8" s="123"/>
    </row>
    <row r="9" spans="1:9" ht="15.75">
      <c r="A9" s="35"/>
      <c r="B9" s="35"/>
      <c r="C9" s="35"/>
      <c r="D9" s="35"/>
      <c r="E9" s="35"/>
      <c r="F9" s="35"/>
      <c r="G9" s="123" t="s">
        <v>368</v>
      </c>
      <c r="H9" s="123"/>
      <c r="I9" s="123"/>
    </row>
    <row r="10" spans="1:9" ht="15.75">
      <c r="A10" s="5"/>
      <c r="B10" s="35"/>
      <c r="C10" s="35"/>
      <c r="D10" s="35"/>
      <c r="E10" s="35"/>
      <c r="F10" s="35"/>
      <c r="G10" s="138" t="s">
        <v>358</v>
      </c>
      <c r="H10" s="138"/>
      <c r="I10" s="138"/>
    </row>
    <row r="11" spans="1:9" ht="15.75">
      <c r="A11" s="5"/>
      <c r="B11" s="35"/>
      <c r="C11" s="35"/>
      <c r="D11" s="35"/>
      <c r="E11" s="35"/>
      <c r="F11" s="35"/>
      <c r="G11" s="30">
        <v>2004</v>
      </c>
      <c r="H11" s="30"/>
      <c r="I11" s="30">
        <v>2003</v>
      </c>
    </row>
    <row r="12" spans="1:9" ht="14.25" customHeight="1">
      <c r="A12" s="35"/>
      <c r="B12" s="35"/>
      <c r="C12" s="35"/>
      <c r="D12" s="35"/>
      <c r="E12" s="35"/>
      <c r="F12" s="35"/>
      <c r="G12" s="6" t="s">
        <v>51</v>
      </c>
      <c r="H12" s="6"/>
      <c r="I12" s="6" t="s">
        <v>51</v>
      </c>
    </row>
    <row r="13" ht="15.75">
      <c r="A13" s="4" t="s">
        <v>38</v>
      </c>
    </row>
    <row r="14" spans="2:9" ht="15.75">
      <c r="B14" t="s">
        <v>39</v>
      </c>
      <c r="I14" s="7"/>
    </row>
    <row r="15" spans="3:9" ht="15.75">
      <c r="C15" t="s">
        <v>218</v>
      </c>
      <c r="I15" s="7"/>
    </row>
    <row r="16" spans="3:9" ht="15.75">
      <c r="C16" t="s">
        <v>234</v>
      </c>
      <c r="G16" s="11">
        <v>7605</v>
      </c>
      <c r="H16" s="11"/>
      <c r="I16" s="81">
        <v>4784</v>
      </c>
    </row>
    <row r="17" spans="3:9" ht="15.75">
      <c r="C17" t="s">
        <v>238</v>
      </c>
      <c r="G17" s="11"/>
      <c r="H17" s="11"/>
      <c r="I17" s="7"/>
    </row>
    <row r="18" spans="3:9" ht="15.75">
      <c r="C18" t="s">
        <v>239</v>
      </c>
      <c r="G18" s="11">
        <v>23</v>
      </c>
      <c r="H18" s="11"/>
      <c r="I18" s="7">
        <v>4</v>
      </c>
    </row>
    <row r="19" spans="3:9" ht="15.75">
      <c r="C19" t="s">
        <v>272</v>
      </c>
      <c r="G19" s="8">
        <v>338</v>
      </c>
      <c r="H19" s="11"/>
      <c r="I19" s="8">
        <v>295</v>
      </c>
    </row>
    <row r="20" spans="7:9" ht="4.5" customHeight="1">
      <c r="G20" s="11"/>
      <c r="H20" s="11"/>
      <c r="I20" s="7"/>
    </row>
    <row r="21" spans="3:9" ht="15.75">
      <c r="C21" t="s">
        <v>261</v>
      </c>
      <c r="G21" s="7">
        <f>+G16+G18+G19</f>
        <v>7966</v>
      </c>
      <c r="H21" s="7"/>
      <c r="I21" s="7">
        <f>+I16+I18+I19</f>
        <v>5083</v>
      </c>
    </row>
    <row r="22" spans="7:9" ht="6.75" customHeight="1">
      <c r="G22" s="7"/>
      <c r="H22" s="7"/>
      <c r="I22" s="7"/>
    </row>
    <row r="23" spans="3:9" ht="15.75">
      <c r="C23" t="s">
        <v>211</v>
      </c>
      <c r="G23" s="8">
        <v>-9</v>
      </c>
      <c r="H23" s="11"/>
      <c r="I23" s="8">
        <v>-14</v>
      </c>
    </row>
    <row r="24" spans="7:9" ht="4.5" customHeight="1">
      <c r="G24" s="11"/>
      <c r="H24" s="11"/>
      <c r="I24" s="11"/>
    </row>
    <row r="25" spans="3:9" ht="15.75">
      <c r="C25" t="s">
        <v>273</v>
      </c>
      <c r="G25" s="7">
        <f>+G21+G23</f>
        <v>7957</v>
      </c>
      <c r="H25" s="7"/>
      <c r="I25" s="7">
        <f>+I21+I23</f>
        <v>5069</v>
      </c>
    </row>
    <row r="26" spans="7:9" ht="9" customHeight="1">
      <c r="G26" s="7"/>
      <c r="H26" s="7"/>
      <c r="I26" s="7"/>
    </row>
    <row r="27" spans="2:9" ht="15.75">
      <c r="B27" t="s">
        <v>212</v>
      </c>
      <c r="G27" s="8">
        <v>-541</v>
      </c>
      <c r="H27" s="11"/>
      <c r="I27" s="8">
        <v>-1055</v>
      </c>
    </row>
    <row r="28" ht="10.5" customHeight="1">
      <c r="I28" s="7"/>
    </row>
    <row r="29" spans="4:10" ht="15.75">
      <c r="D29" s="4" t="s">
        <v>40</v>
      </c>
      <c r="G29" s="8">
        <f>SUM(G25:G27)</f>
        <v>7416</v>
      </c>
      <c r="H29" s="11"/>
      <c r="I29" s="8">
        <f>SUM(I25:I27)</f>
        <v>4014</v>
      </c>
      <c r="J29" s="74"/>
    </row>
    <row r="30" spans="4:10" ht="15.75">
      <c r="D30" s="4"/>
      <c r="G30" s="11"/>
      <c r="H30" s="11"/>
      <c r="I30" s="11"/>
      <c r="J30" s="74"/>
    </row>
    <row r="31" spans="1:9" ht="15.75">
      <c r="A31" s="4" t="s">
        <v>41</v>
      </c>
      <c r="G31" s="7"/>
      <c r="H31" s="7"/>
      <c r="I31" s="7"/>
    </row>
    <row r="32" spans="1:9" ht="15.75">
      <c r="A32" s="4"/>
      <c r="B32" s="105" t="s">
        <v>229</v>
      </c>
      <c r="G32" s="7">
        <v>-688</v>
      </c>
      <c r="H32" s="7"/>
      <c r="I32" s="7">
        <v>-125</v>
      </c>
    </row>
    <row r="33" spans="2:9" ht="15.75">
      <c r="B33" t="s">
        <v>217</v>
      </c>
      <c r="G33" s="25">
        <v>-1721</v>
      </c>
      <c r="H33" s="25"/>
      <c r="I33" s="7">
        <v>-1240</v>
      </c>
    </row>
    <row r="34" spans="2:9" ht="15.75">
      <c r="B34" t="s">
        <v>318</v>
      </c>
      <c r="G34" s="25">
        <v>-551</v>
      </c>
      <c r="H34" s="25"/>
      <c r="I34" s="7">
        <v>0</v>
      </c>
    </row>
    <row r="35" spans="2:9" ht="15.75">
      <c r="B35" t="s">
        <v>407</v>
      </c>
      <c r="G35" s="7">
        <v>120</v>
      </c>
      <c r="H35" s="7"/>
      <c r="I35" s="7">
        <v>125</v>
      </c>
    </row>
    <row r="36" spans="2:9" ht="15.75">
      <c r="B36" t="s">
        <v>188</v>
      </c>
      <c r="G36" s="8">
        <v>0</v>
      </c>
      <c r="H36" s="11"/>
      <c r="I36" s="8">
        <v>205</v>
      </c>
    </row>
    <row r="37" spans="2:9" ht="15.75" hidden="1">
      <c r="B37" t="s">
        <v>257</v>
      </c>
      <c r="G37" s="109">
        <v>0</v>
      </c>
      <c r="H37" s="11"/>
      <c r="I37" s="11">
        <v>0</v>
      </c>
    </row>
    <row r="38" spans="2:9" ht="15.75" hidden="1">
      <c r="B38" t="s">
        <v>274</v>
      </c>
      <c r="G38" s="11">
        <v>0</v>
      </c>
      <c r="H38" s="11"/>
      <c r="I38" s="11">
        <v>0</v>
      </c>
    </row>
    <row r="39" spans="2:9" ht="15.75" hidden="1">
      <c r="B39" t="s">
        <v>275</v>
      </c>
      <c r="G39" s="8">
        <v>0</v>
      </c>
      <c r="H39" s="11"/>
      <c r="I39" s="8">
        <v>0</v>
      </c>
    </row>
    <row r="40" spans="4:9" ht="10.5" customHeight="1">
      <c r="D40" s="4"/>
      <c r="G40" s="7"/>
      <c r="H40" s="7"/>
      <c r="I40" s="7"/>
    </row>
    <row r="41" spans="4:10" ht="15.75">
      <c r="D41" s="4" t="s">
        <v>42</v>
      </c>
      <c r="G41" s="8">
        <f>SUM(G32:G40)</f>
        <v>-2840</v>
      </c>
      <c r="H41" s="11"/>
      <c r="I41" s="8">
        <f>SUM(I32:I40)</f>
        <v>-1035</v>
      </c>
      <c r="J41" s="74"/>
    </row>
    <row r="42" spans="4:10" ht="15.75">
      <c r="D42" s="4"/>
      <c r="G42" s="11"/>
      <c r="H42" s="11"/>
      <c r="I42" s="11"/>
      <c r="J42" s="74"/>
    </row>
    <row r="43" spans="1:9" ht="15.75">
      <c r="A43" s="4" t="s">
        <v>230</v>
      </c>
      <c r="D43" s="4"/>
      <c r="G43" s="11"/>
      <c r="H43" s="11"/>
      <c r="I43" s="7"/>
    </row>
    <row r="44" spans="2:9" ht="15.75">
      <c r="B44" s="106" t="s">
        <v>231</v>
      </c>
      <c r="D44" s="4"/>
      <c r="G44" s="8">
        <v>-3648</v>
      </c>
      <c r="H44" s="11"/>
      <c r="I44" s="8">
        <v>-3648</v>
      </c>
    </row>
    <row r="45" spans="2:9" ht="15.75" hidden="1">
      <c r="B45" s="106" t="s">
        <v>241</v>
      </c>
      <c r="D45" s="4"/>
      <c r="G45" s="8">
        <v>0</v>
      </c>
      <c r="H45" s="11"/>
      <c r="I45" s="8">
        <v>0</v>
      </c>
    </row>
    <row r="46" spans="2:9" ht="7.5" customHeight="1" hidden="1">
      <c r="B46" s="106"/>
      <c r="D46" s="4"/>
      <c r="G46" s="11"/>
      <c r="H46" s="11"/>
      <c r="I46" s="7"/>
    </row>
    <row r="47" spans="4:9" ht="15.75" hidden="1">
      <c r="D47" s="4" t="s">
        <v>242</v>
      </c>
      <c r="G47" s="8">
        <f>+G44+G45</f>
        <v>-3648</v>
      </c>
      <c r="H47" s="11"/>
      <c r="I47" s="8">
        <f>+I44+I45</f>
        <v>-3648</v>
      </c>
    </row>
    <row r="48" spans="4:9" ht="8.25" customHeight="1" hidden="1">
      <c r="D48" s="4"/>
      <c r="G48" s="11"/>
      <c r="H48" s="11"/>
      <c r="I48" s="7"/>
    </row>
    <row r="49" spans="4:9" ht="15.75" customHeight="1">
      <c r="D49" s="4"/>
      <c r="G49" s="11"/>
      <c r="H49" s="11"/>
      <c r="I49" s="7"/>
    </row>
    <row r="50" spans="1:9" ht="15.75">
      <c r="A50" s="4" t="s">
        <v>184</v>
      </c>
      <c r="I50" s="7"/>
    </row>
    <row r="51" spans="2:9" ht="15.75">
      <c r="B51" t="s">
        <v>402</v>
      </c>
      <c r="G51" s="7">
        <f>+G29+G41+G47</f>
        <v>928</v>
      </c>
      <c r="H51" s="7"/>
      <c r="I51" s="7">
        <f>+I29+I41+I47</f>
        <v>-669</v>
      </c>
    </row>
    <row r="52" spans="7:9" ht="7.5" customHeight="1">
      <c r="G52" s="7"/>
      <c r="H52" s="7"/>
      <c r="I52" s="7"/>
    </row>
    <row r="53" spans="2:9" ht="15.75" customHeight="1">
      <c r="B53" t="s">
        <v>258</v>
      </c>
      <c r="G53" s="8">
        <v>5</v>
      </c>
      <c r="H53" s="7"/>
      <c r="I53" s="8">
        <v>0</v>
      </c>
    </row>
    <row r="54" spans="7:9" ht="7.5" customHeight="1">
      <c r="G54" s="11"/>
      <c r="H54" s="11"/>
      <c r="I54" s="11"/>
    </row>
    <row r="55" spans="2:9" ht="15.75">
      <c r="B55" t="s">
        <v>411</v>
      </c>
      <c r="G55" s="11">
        <f>+G51+G53</f>
        <v>933</v>
      </c>
      <c r="H55" s="9"/>
      <c r="I55" s="11">
        <f>+I51+I53</f>
        <v>-669</v>
      </c>
    </row>
    <row r="56" spans="7:9" ht="7.5" customHeight="1">
      <c r="G56" s="11"/>
      <c r="H56" s="9"/>
      <c r="I56" s="11"/>
    </row>
    <row r="57" spans="2:9" ht="15.75">
      <c r="B57" t="s">
        <v>339</v>
      </c>
      <c r="G57" s="110">
        <v>23463</v>
      </c>
      <c r="H57" s="9"/>
      <c r="I57" s="8">
        <v>18840</v>
      </c>
    </row>
    <row r="58" spans="7:9" ht="10.5" customHeight="1">
      <c r="G58" s="11"/>
      <c r="H58" s="11"/>
      <c r="I58" s="11"/>
    </row>
    <row r="59" spans="2:9" ht="16.5" thickBot="1">
      <c r="B59" t="s">
        <v>340</v>
      </c>
      <c r="G59" s="16">
        <f>+G55+G57</f>
        <v>24396</v>
      </c>
      <c r="H59" s="11"/>
      <c r="I59" s="16">
        <f>+I55+I57</f>
        <v>18171</v>
      </c>
    </row>
    <row r="60" spans="7:9" ht="16.5" thickTop="1">
      <c r="G60" s="11"/>
      <c r="H60" s="11"/>
      <c r="I60" s="11"/>
    </row>
    <row r="61" spans="1:9" ht="15.75">
      <c r="A61" s="136" t="s">
        <v>337</v>
      </c>
      <c r="B61" s="136"/>
      <c r="C61" s="136"/>
      <c r="D61" s="136"/>
      <c r="E61" s="136"/>
      <c r="F61" s="136"/>
      <c r="G61" s="136"/>
      <c r="H61" s="136"/>
      <c r="I61" s="136"/>
    </row>
    <row r="62" spans="1:9" ht="15.75">
      <c r="A62" s="136" t="s">
        <v>285</v>
      </c>
      <c r="B62" s="136"/>
      <c r="C62" s="136"/>
      <c r="D62" s="136"/>
      <c r="E62" s="136"/>
      <c r="F62" s="136"/>
      <c r="G62" s="136"/>
      <c r="H62" s="136"/>
      <c r="I62" s="136"/>
    </row>
    <row r="63" ht="10.5" customHeight="1"/>
  </sheetData>
  <mergeCells count="10">
    <mergeCell ref="A61:I61"/>
    <mergeCell ref="A62:I62"/>
    <mergeCell ref="A7:I7"/>
    <mergeCell ref="G9:I9"/>
    <mergeCell ref="G8:I8"/>
    <mergeCell ref="G10:I10"/>
    <mergeCell ref="A1:C1"/>
    <mergeCell ref="A2:C2"/>
    <mergeCell ref="A4:I4"/>
    <mergeCell ref="A5:I5"/>
  </mergeCells>
  <printOptions/>
  <pageMargins left="0.75" right="0.75" top="0.75" bottom="0.5" header="0.5" footer="0.5"/>
  <pageSetup firstPageNumber="6"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535"/>
  <sheetViews>
    <sheetView workbookViewId="0" topLeftCell="A1">
      <selection activeCell="A6" sqref="A6:N6"/>
    </sheetView>
  </sheetViews>
  <sheetFormatPr defaultColWidth="9.00390625" defaultRowHeight="15.75" customHeight="1"/>
  <cols>
    <col min="1" max="1" width="5.00390625" style="22" customWidth="1"/>
    <col min="2" max="2" width="3.875" style="22" customWidth="1"/>
    <col min="3" max="3" width="4.125" style="22" customWidth="1"/>
    <col min="4" max="4" width="4.375" style="22" customWidth="1"/>
    <col min="5" max="5" width="9.875" style="22" customWidth="1"/>
    <col min="6" max="6" width="8.375" style="22" customWidth="1"/>
    <col min="7" max="7" width="2.50390625" style="22" customWidth="1"/>
    <col min="8" max="8" width="12.00390625" style="22" customWidth="1"/>
    <col min="9" max="9" width="0.5" style="22" customWidth="1"/>
    <col min="10" max="10" width="11.125" style="22" bestFit="1" customWidth="1"/>
    <col min="11" max="11" width="0.5" style="22" customWidth="1"/>
    <col min="12" max="12" width="12.125" style="22" customWidth="1"/>
    <col min="13" max="13" width="0.5" style="22" customWidth="1"/>
    <col min="14" max="14" width="11.75390625" style="22" customWidth="1"/>
    <col min="15" max="16384" width="9.00390625" style="22" customWidth="1"/>
  </cols>
  <sheetData>
    <row r="1" spans="1:3" ht="15.75" customHeight="1">
      <c r="A1" s="145" t="s">
        <v>159</v>
      </c>
      <c r="B1" s="145"/>
      <c r="C1" s="145"/>
    </row>
    <row r="2" spans="1:14" ht="15.75" customHeight="1">
      <c r="A2" s="146" t="s">
        <v>189</v>
      </c>
      <c r="B2" s="147"/>
      <c r="C2" s="148"/>
      <c r="N2" s="99" t="s">
        <v>54</v>
      </c>
    </row>
    <row r="3" spans="1:3" ht="15.75" customHeight="1">
      <c r="A3" s="51"/>
      <c r="B3" s="51"/>
      <c r="C3" s="51"/>
    </row>
    <row r="4" spans="1:3" ht="15.75" customHeight="1">
      <c r="A4" s="51"/>
      <c r="B4" s="51"/>
      <c r="C4" s="51"/>
    </row>
    <row r="5" spans="1:14" ht="15.75" customHeight="1">
      <c r="A5" s="125" t="str">
        <f>+GCFS!A4</f>
        <v>MINTYE INDUSTRIES BHD.</v>
      </c>
      <c r="B5" s="125"/>
      <c r="C5" s="125"/>
      <c r="D5" s="125"/>
      <c r="E5" s="125"/>
      <c r="F5" s="125"/>
      <c r="G5" s="125"/>
      <c r="H5" s="125"/>
      <c r="I5" s="125"/>
      <c r="J5" s="125"/>
      <c r="K5" s="125"/>
      <c r="L5" s="125"/>
      <c r="M5" s="125"/>
      <c r="N5" s="125"/>
    </row>
    <row r="6" spans="1:14" ht="15.75" customHeight="1">
      <c r="A6" s="145" t="s">
        <v>68</v>
      </c>
      <c r="B6" s="145"/>
      <c r="C6" s="145"/>
      <c r="D6" s="145"/>
      <c r="E6" s="145"/>
      <c r="F6" s="145"/>
      <c r="G6" s="145"/>
      <c r="H6" s="145"/>
      <c r="I6" s="145"/>
      <c r="J6" s="145"/>
      <c r="K6" s="145"/>
      <c r="L6" s="145"/>
      <c r="M6" s="145"/>
      <c r="N6" s="145"/>
    </row>
    <row r="7" spans="1:14" ht="15.75" customHeight="1">
      <c r="A7" s="21"/>
      <c r="B7" s="21"/>
      <c r="C7" s="21"/>
      <c r="D7" s="21"/>
      <c r="E7" s="21"/>
      <c r="F7" s="21"/>
      <c r="G7" s="21"/>
      <c r="H7" s="21"/>
      <c r="I7" s="21"/>
      <c r="J7" s="21"/>
      <c r="K7" s="21"/>
      <c r="L7" s="21"/>
      <c r="M7" s="21"/>
      <c r="N7" s="21"/>
    </row>
    <row r="8" spans="1:14" ht="15.75" customHeight="1">
      <c r="A8" s="139" t="s">
        <v>171</v>
      </c>
      <c r="B8" s="139"/>
      <c r="C8" s="139"/>
      <c r="D8" s="139"/>
      <c r="E8" s="139"/>
      <c r="F8" s="139"/>
      <c r="G8" s="139"/>
      <c r="H8" s="139"/>
      <c r="I8" s="139"/>
      <c r="J8" s="139"/>
      <c r="K8" s="139"/>
      <c r="L8" s="139"/>
      <c r="M8" s="139"/>
      <c r="N8" s="139"/>
    </row>
    <row r="9" spans="1:14" ht="15.75" customHeight="1">
      <c r="A9" s="120" t="s">
        <v>369</v>
      </c>
      <c r="B9" s="120"/>
      <c r="C9" s="120"/>
      <c r="D9" s="120"/>
      <c r="E9" s="120"/>
      <c r="F9" s="120"/>
      <c r="G9" s="120"/>
      <c r="H9" s="120"/>
      <c r="I9" s="120"/>
      <c r="J9" s="120"/>
      <c r="K9" s="120"/>
      <c r="L9" s="120"/>
      <c r="M9" s="120"/>
      <c r="N9" s="120"/>
    </row>
    <row r="10" spans="1:14" ht="15.75" customHeight="1">
      <c r="A10" s="95"/>
      <c r="B10" s="95"/>
      <c r="C10" s="95"/>
      <c r="D10" s="95"/>
      <c r="E10" s="95"/>
      <c r="F10" s="95"/>
      <c r="G10" s="95"/>
      <c r="H10" s="95"/>
      <c r="I10" s="95"/>
      <c r="J10" s="95"/>
      <c r="K10" s="95"/>
      <c r="L10" s="95"/>
      <c r="M10" s="95"/>
      <c r="N10" s="95"/>
    </row>
    <row r="11" spans="1:14" ht="15.75" customHeight="1">
      <c r="A11" s="5" t="s">
        <v>65</v>
      </c>
      <c r="C11" s="5"/>
      <c r="L11" s="51"/>
      <c r="M11" s="51"/>
      <c r="N11" s="51"/>
    </row>
    <row r="12" spans="1:14" ht="15.75" customHeight="1">
      <c r="A12" s="144" t="s">
        <v>395</v>
      </c>
      <c r="B12" s="135"/>
      <c r="C12" s="135"/>
      <c r="D12" s="135"/>
      <c r="E12" s="135"/>
      <c r="F12" s="135"/>
      <c r="G12" s="135"/>
      <c r="H12" s="135"/>
      <c r="I12" s="135"/>
      <c r="J12" s="135"/>
      <c r="K12" s="135"/>
      <c r="L12" s="135"/>
      <c r="M12" s="135"/>
      <c r="N12" s="135"/>
    </row>
    <row r="13" spans="1:14" ht="15.75" customHeight="1">
      <c r="A13" s="135"/>
      <c r="B13" s="135"/>
      <c r="C13" s="135"/>
      <c r="D13" s="135"/>
      <c r="E13" s="135"/>
      <c r="F13" s="135"/>
      <c r="G13" s="135"/>
      <c r="H13" s="135"/>
      <c r="I13" s="135"/>
      <c r="J13" s="135"/>
      <c r="K13" s="135"/>
      <c r="L13" s="135"/>
      <c r="M13" s="135"/>
      <c r="N13" s="135"/>
    </row>
    <row r="14" spans="1:14" ht="15.75" customHeight="1">
      <c r="A14" s="135"/>
      <c r="B14" s="135"/>
      <c r="C14" s="135"/>
      <c r="D14" s="135"/>
      <c r="E14" s="135"/>
      <c r="F14" s="135"/>
      <c r="G14" s="135"/>
      <c r="H14" s="135"/>
      <c r="I14" s="135"/>
      <c r="J14" s="135"/>
      <c r="K14" s="135"/>
      <c r="L14" s="135"/>
      <c r="M14" s="135"/>
      <c r="N14" s="135"/>
    </row>
    <row r="15" spans="2:14" ht="15.75" customHeight="1">
      <c r="B15" s="86"/>
      <c r="C15" s="86"/>
      <c r="D15" s="86"/>
      <c r="E15" s="86"/>
      <c r="F15" s="86"/>
      <c r="G15" s="86"/>
      <c r="H15" s="86"/>
      <c r="I15" s="86"/>
      <c r="J15" s="86"/>
      <c r="K15" s="86"/>
      <c r="L15" s="86"/>
      <c r="M15" s="86"/>
      <c r="N15" s="86"/>
    </row>
    <row r="16" spans="2:14" ht="15.75" customHeight="1">
      <c r="B16" s="86"/>
      <c r="C16" s="86"/>
      <c r="D16" s="86"/>
      <c r="E16" s="86"/>
      <c r="F16" s="86"/>
      <c r="G16" s="86"/>
      <c r="H16" s="86"/>
      <c r="I16" s="86"/>
      <c r="J16" s="86"/>
      <c r="K16" s="86"/>
      <c r="L16" s="86"/>
      <c r="M16" s="86"/>
      <c r="N16" s="86"/>
    </row>
    <row r="17" spans="1:14" ht="15.75" customHeight="1">
      <c r="A17" s="96" t="s">
        <v>221</v>
      </c>
      <c r="B17" s="86"/>
      <c r="C17" s="86"/>
      <c r="D17" s="86"/>
      <c r="E17" s="86"/>
      <c r="F17" s="86"/>
      <c r="G17" s="86"/>
      <c r="H17" s="86"/>
      <c r="I17" s="86"/>
      <c r="J17" s="86"/>
      <c r="K17" s="86"/>
      <c r="L17" s="86"/>
      <c r="M17" s="86"/>
      <c r="N17" s="86"/>
    </row>
    <row r="18" spans="1:14" ht="15.75" customHeight="1">
      <c r="A18" s="96"/>
      <c r="B18" s="86"/>
      <c r="C18" s="86"/>
      <c r="D18" s="86"/>
      <c r="E18" s="86"/>
      <c r="F18" s="86"/>
      <c r="G18" s="86"/>
      <c r="H18" s="86"/>
      <c r="I18" s="86"/>
      <c r="J18" s="86"/>
      <c r="K18" s="86"/>
      <c r="L18" s="86"/>
      <c r="M18" s="86"/>
      <c r="N18" s="86"/>
    </row>
    <row r="19" spans="1:14" ht="15.75" customHeight="1">
      <c r="A19" s="23" t="s">
        <v>287</v>
      </c>
      <c r="B19" s="43" t="s">
        <v>224</v>
      </c>
      <c r="C19" s="86"/>
      <c r="D19" s="86"/>
      <c r="E19" s="86"/>
      <c r="F19" s="86"/>
      <c r="G19" s="86"/>
      <c r="H19" s="86"/>
      <c r="I19" s="86"/>
      <c r="J19" s="86"/>
      <c r="K19" s="86"/>
      <c r="L19" s="86"/>
      <c r="M19" s="86"/>
      <c r="N19" s="86"/>
    </row>
    <row r="20" spans="2:14" ht="15.75" customHeight="1">
      <c r="B20" s="144" t="s">
        <v>293</v>
      </c>
      <c r="C20" s="144"/>
      <c r="D20" s="144"/>
      <c r="E20" s="144"/>
      <c r="F20" s="144"/>
      <c r="G20" s="144"/>
      <c r="H20" s="144"/>
      <c r="I20" s="144"/>
      <c r="J20" s="144"/>
      <c r="K20" s="144"/>
      <c r="L20" s="144"/>
      <c r="M20" s="144"/>
      <c r="N20" s="144"/>
    </row>
    <row r="21" spans="2:14" ht="15.75" customHeight="1">
      <c r="B21" s="144"/>
      <c r="C21" s="144"/>
      <c r="D21" s="144"/>
      <c r="E21" s="144"/>
      <c r="F21" s="144"/>
      <c r="G21" s="144"/>
      <c r="H21" s="144"/>
      <c r="I21" s="144"/>
      <c r="J21" s="144"/>
      <c r="K21" s="144"/>
      <c r="L21" s="144"/>
      <c r="M21" s="144"/>
      <c r="N21" s="144"/>
    </row>
    <row r="22" spans="2:14" ht="15.75" customHeight="1">
      <c r="B22" s="144"/>
      <c r="C22" s="144"/>
      <c r="D22" s="144"/>
      <c r="E22" s="144"/>
      <c r="F22" s="144"/>
      <c r="G22" s="144"/>
      <c r="H22" s="144"/>
      <c r="I22" s="144"/>
      <c r="J22" s="144"/>
      <c r="K22" s="144"/>
      <c r="L22" s="144"/>
      <c r="M22" s="144"/>
      <c r="N22" s="144"/>
    </row>
    <row r="23" spans="2:14" ht="15.75" customHeight="1">
      <c r="B23" s="86"/>
      <c r="C23" s="86"/>
      <c r="D23" s="86"/>
      <c r="E23" s="86"/>
      <c r="F23" s="86"/>
      <c r="G23" s="86"/>
      <c r="H23" s="86"/>
      <c r="I23" s="86"/>
      <c r="J23" s="86"/>
      <c r="K23" s="86"/>
      <c r="L23" s="86"/>
      <c r="M23" s="86"/>
      <c r="N23" s="86"/>
    </row>
    <row r="24" spans="2:14" ht="15.75" customHeight="1">
      <c r="B24" s="86"/>
      <c r="C24" s="86"/>
      <c r="D24" s="86"/>
      <c r="E24" s="86"/>
      <c r="F24" s="86"/>
      <c r="G24" s="86"/>
      <c r="H24" s="86"/>
      <c r="I24" s="86"/>
      <c r="J24" s="86"/>
      <c r="K24" s="86"/>
      <c r="L24" s="86"/>
      <c r="M24" s="86"/>
      <c r="N24" s="86"/>
    </row>
    <row r="25" spans="1:14" ht="15.75" customHeight="1">
      <c r="A25" s="23" t="s">
        <v>288</v>
      </c>
      <c r="B25" s="5" t="s">
        <v>323</v>
      </c>
      <c r="C25" s="86"/>
      <c r="D25" s="86"/>
      <c r="E25" s="86"/>
      <c r="F25" s="86"/>
      <c r="G25" s="86"/>
      <c r="H25" s="86"/>
      <c r="I25" s="86"/>
      <c r="J25" s="86"/>
      <c r="K25" s="86"/>
      <c r="L25" s="86"/>
      <c r="M25" s="86"/>
      <c r="N25" s="86"/>
    </row>
    <row r="26" spans="2:14" ht="15.75" customHeight="1">
      <c r="B26" t="s">
        <v>170</v>
      </c>
      <c r="C26" s="86"/>
      <c r="D26" s="86"/>
      <c r="E26" s="86"/>
      <c r="F26" s="86"/>
      <c r="G26" s="86"/>
      <c r="H26" s="86"/>
      <c r="I26" s="86"/>
      <c r="J26" s="86"/>
      <c r="K26" s="86"/>
      <c r="L26" s="86"/>
      <c r="M26" s="86"/>
      <c r="N26" s="86"/>
    </row>
    <row r="27" spans="2:14" ht="15.75" customHeight="1">
      <c r="B27" s="86"/>
      <c r="C27" s="86"/>
      <c r="D27" s="86"/>
      <c r="E27" s="86"/>
      <c r="F27" s="86"/>
      <c r="G27" s="86"/>
      <c r="H27" s="86"/>
      <c r="I27" s="86"/>
      <c r="J27" s="86"/>
      <c r="K27" s="86"/>
      <c r="L27" s="86"/>
      <c r="M27" s="86"/>
      <c r="N27" s="86"/>
    </row>
    <row r="28" spans="2:14" ht="15.75" customHeight="1">
      <c r="B28" s="86"/>
      <c r="C28" s="86"/>
      <c r="D28" s="86"/>
      <c r="E28" s="86"/>
      <c r="F28" s="86"/>
      <c r="G28" s="86"/>
      <c r="H28" s="86"/>
      <c r="I28" s="86"/>
      <c r="J28" s="86"/>
      <c r="K28" s="86"/>
      <c r="L28" s="86"/>
      <c r="M28" s="86"/>
      <c r="N28" s="86"/>
    </row>
    <row r="29" spans="1:3" ht="15.75" customHeight="1">
      <c r="A29" s="23" t="s">
        <v>289</v>
      </c>
      <c r="B29" s="5" t="s">
        <v>56</v>
      </c>
      <c r="C29" s="5"/>
    </row>
    <row r="30" spans="2:7" ht="15.75" customHeight="1">
      <c r="B30" s="39" t="s">
        <v>100</v>
      </c>
      <c r="C30" s="39"/>
      <c r="D30" s="39"/>
      <c r="E30" s="39"/>
      <c r="F30" s="39"/>
      <c r="G30" s="39"/>
    </row>
    <row r="33" spans="1:3" ht="15.75" customHeight="1">
      <c r="A33" s="23" t="s">
        <v>290</v>
      </c>
      <c r="B33" s="5" t="s">
        <v>338</v>
      </c>
      <c r="C33" s="5"/>
    </row>
    <row r="34" spans="1:14" ht="15.75" customHeight="1">
      <c r="A34" s="23"/>
      <c r="B34" s="118" t="s">
        <v>403</v>
      </c>
      <c r="C34" s="119"/>
      <c r="D34" s="119"/>
      <c r="E34" s="119"/>
      <c r="F34" s="119"/>
      <c r="G34" s="119"/>
      <c r="H34" s="119"/>
      <c r="I34" s="119"/>
      <c r="J34" s="119"/>
      <c r="K34" s="119"/>
      <c r="L34" s="119"/>
      <c r="M34" s="119"/>
      <c r="N34" s="119"/>
    </row>
    <row r="35" spans="1:14" ht="15.75" customHeight="1">
      <c r="A35" s="23"/>
      <c r="B35" s="118"/>
      <c r="C35" s="119"/>
      <c r="D35" s="119"/>
      <c r="E35" s="119"/>
      <c r="F35" s="119"/>
      <c r="G35" s="119"/>
      <c r="H35" s="119"/>
      <c r="I35" s="119"/>
      <c r="J35" s="119"/>
      <c r="K35" s="119"/>
      <c r="L35" s="119"/>
      <c r="M35" s="119"/>
      <c r="N35" s="119"/>
    </row>
    <row r="36" spans="2:14" s="24" customFormat="1" ht="15.75" customHeight="1">
      <c r="B36" s="119"/>
      <c r="C36" s="119"/>
      <c r="D36" s="119"/>
      <c r="E36" s="119"/>
      <c r="F36" s="119"/>
      <c r="G36" s="119"/>
      <c r="H36" s="119"/>
      <c r="I36" s="119"/>
      <c r="J36" s="119"/>
      <c r="K36" s="119"/>
      <c r="L36" s="119"/>
      <c r="M36" s="119"/>
      <c r="N36" s="119"/>
    </row>
    <row r="37" spans="12:14" s="24" customFormat="1" ht="15.75" customHeight="1">
      <c r="L37" s="51"/>
      <c r="M37" s="51"/>
      <c r="N37" s="51"/>
    </row>
    <row r="38" spans="12:14" s="24" customFormat="1" ht="15.75" customHeight="1">
      <c r="L38" s="51"/>
      <c r="M38" s="51"/>
      <c r="N38" s="51"/>
    </row>
    <row r="39" spans="12:14" s="24" customFormat="1" ht="15.75" customHeight="1">
      <c r="L39" s="112"/>
      <c r="M39" s="95"/>
      <c r="N39" s="112"/>
    </row>
    <row r="40" spans="2:14" s="24" customFormat="1" ht="15.75" customHeight="1">
      <c r="B40" s="113"/>
      <c r="L40" s="51"/>
      <c r="M40" s="51"/>
      <c r="N40" s="51"/>
    </row>
    <row r="41" spans="2:14" s="24" customFormat="1" ht="15.75" customHeight="1">
      <c r="B41" s="113"/>
      <c r="L41" s="51"/>
      <c r="M41" s="51"/>
      <c r="N41" s="51"/>
    </row>
    <row r="42" spans="12:14" s="24" customFormat="1" ht="15.75" customHeight="1">
      <c r="L42" s="63"/>
      <c r="M42" s="63"/>
      <c r="N42" s="63"/>
    </row>
    <row r="43" spans="10:14" s="24" customFormat="1" ht="15.75" customHeight="1">
      <c r="J43" s="114"/>
      <c r="L43" s="63"/>
      <c r="M43" s="63"/>
      <c r="N43" s="63"/>
    </row>
    <row r="44" spans="2:14" ht="15.75" customHeight="1" hidden="1">
      <c r="B44" s="22" t="s">
        <v>216</v>
      </c>
      <c r="J44" s="70"/>
      <c r="L44" s="63">
        <v>0</v>
      </c>
      <c r="M44" s="63"/>
      <c r="N44" s="63">
        <v>0</v>
      </c>
    </row>
    <row r="45" spans="2:14" ht="15.75" customHeight="1" hidden="1">
      <c r="B45" s="22" t="s">
        <v>210</v>
      </c>
      <c r="J45" s="87"/>
      <c r="L45" s="26">
        <v>0</v>
      </c>
      <c r="M45" s="25"/>
      <c r="N45" s="26">
        <v>0</v>
      </c>
    </row>
    <row r="46" spans="10:14" ht="9" customHeight="1" hidden="1">
      <c r="J46" s="87"/>
      <c r="L46" s="63"/>
      <c r="M46" s="25"/>
      <c r="N46" s="63"/>
    </row>
    <row r="47" spans="12:14" ht="15.75" customHeight="1" hidden="1" thickBot="1">
      <c r="L47" s="38">
        <f>SUM(L43:L45)</f>
        <v>0</v>
      </c>
      <c r="M47" s="25"/>
      <c r="N47" s="38">
        <f>SUM(N43:N45)</f>
        <v>0</v>
      </c>
    </row>
    <row r="48" spans="12:14" ht="15.75" customHeight="1">
      <c r="L48" s="63"/>
      <c r="M48" s="25"/>
      <c r="N48" s="63"/>
    </row>
    <row r="52" spans="1:14" ht="15.75" customHeight="1">
      <c r="A52" s="145" t="s">
        <v>159</v>
      </c>
      <c r="B52" s="145"/>
      <c r="C52" s="145"/>
      <c r="N52" s="99"/>
    </row>
    <row r="53" spans="1:14" ht="15.75" customHeight="1">
      <c r="A53" s="146" t="s">
        <v>189</v>
      </c>
      <c r="B53" s="147"/>
      <c r="C53" s="148"/>
      <c r="N53" s="99" t="s">
        <v>55</v>
      </c>
    </row>
    <row r="56" spans="1:14" ht="15.75" customHeight="1">
      <c r="A56" s="23" t="s">
        <v>291</v>
      </c>
      <c r="B56" s="43" t="s">
        <v>232</v>
      </c>
      <c r="C56" s="43"/>
      <c r="L56" s="93"/>
      <c r="M56" s="48"/>
      <c r="N56" s="93"/>
    </row>
    <row r="57" spans="2:14" ht="15.75" customHeight="1">
      <c r="B57" s="135" t="s">
        <v>236</v>
      </c>
      <c r="C57" s="135"/>
      <c r="D57" s="135"/>
      <c r="E57" s="135"/>
      <c r="F57" s="135"/>
      <c r="G57" s="135"/>
      <c r="H57" s="135"/>
      <c r="I57" s="135"/>
      <c r="J57" s="135"/>
      <c r="K57" s="135"/>
      <c r="L57" s="135"/>
      <c r="M57" s="135"/>
      <c r="N57" s="135"/>
    </row>
    <row r="58" spans="2:14" ht="15.75" customHeight="1">
      <c r="B58" s="135"/>
      <c r="C58" s="135"/>
      <c r="D58" s="135"/>
      <c r="E58" s="135"/>
      <c r="F58" s="135"/>
      <c r="G58" s="135"/>
      <c r="H58" s="135"/>
      <c r="I58" s="135"/>
      <c r="J58" s="135"/>
      <c r="K58" s="135"/>
      <c r="L58" s="135"/>
      <c r="M58" s="135"/>
      <c r="N58" s="135"/>
    </row>
    <row r="59" spans="2:14" ht="15.75" customHeight="1">
      <c r="B59" s="135"/>
      <c r="C59" s="135"/>
      <c r="D59" s="135"/>
      <c r="E59" s="135"/>
      <c r="F59" s="135"/>
      <c r="G59" s="135"/>
      <c r="H59" s="135"/>
      <c r="I59" s="135"/>
      <c r="J59" s="135"/>
      <c r="K59" s="135"/>
      <c r="L59" s="135"/>
      <c r="M59" s="135"/>
      <c r="N59" s="135"/>
    </row>
    <row r="60" spans="2:14" ht="15.75" customHeight="1">
      <c r="B60" s="32"/>
      <c r="C60" s="32"/>
      <c r="D60" s="32"/>
      <c r="E60" s="32"/>
      <c r="F60" s="32"/>
      <c r="G60" s="32"/>
      <c r="H60" s="32"/>
      <c r="I60" s="32"/>
      <c r="J60" s="32"/>
      <c r="K60" s="32"/>
      <c r="L60" s="32"/>
      <c r="M60" s="32"/>
      <c r="N60" s="32"/>
    </row>
    <row r="62" spans="1:3" ht="15.75" customHeight="1">
      <c r="A62" s="23" t="s">
        <v>292</v>
      </c>
      <c r="B62" s="5" t="s">
        <v>95</v>
      </c>
      <c r="C62" s="5"/>
    </row>
    <row r="63" spans="2:14" ht="15.75" customHeight="1">
      <c r="B63" s="144" t="s">
        <v>314</v>
      </c>
      <c r="C63" s="144"/>
      <c r="D63" s="144"/>
      <c r="E63" s="144"/>
      <c r="F63" s="144"/>
      <c r="G63" s="144"/>
      <c r="H63" s="144"/>
      <c r="I63" s="144"/>
      <c r="J63" s="144"/>
      <c r="K63" s="144"/>
      <c r="L63" s="144"/>
      <c r="M63" s="144"/>
      <c r="N63" s="144"/>
    </row>
    <row r="64" spans="2:14" ht="15.75" customHeight="1">
      <c r="B64" s="144"/>
      <c r="C64" s="144"/>
      <c r="D64" s="144"/>
      <c r="E64" s="144"/>
      <c r="F64" s="144"/>
      <c r="G64" s="144"/>
      <c r="H64" s="144"/>
      <c r="I64" s="144"/>
      <c r="J64" s="144"/>
      <c r="K64" s="144"/>
      <c r="L64" s="144"/>
      <c r="M64" s="144"/>
      <c r="N64" s="144"/>
    </row>
    <row r="65" spans="2:14" ht="15.75" customHeight="1">
      <c r="B65" s="144"/>
      <c r="C65" s="144"/>
      <c r="D65" s="144"/>
      <c r="E65" s="144"/>
      <c r="F65" s="144"/>
      <c r="G65" s="144"/>
      <c r="H65" s="144"/>
      <c r="I65" s="144"/>
      <c r="J65" s="144"/>
      <c r="K65" s="144"/>
      <c r="L65" s="144"/>
      <c r="M65" s="144"/>
      <c r="N65" s="144"/>
    </row>
    <row r="66" spans="2:14" ht="15.75" customHeight="1">
      <c r="B66" s="86"/>
      <c r="C66" s="86"/>
      <c r="D66" s="86"/>
      <c r="E66" s="86"/>
      <c r="F66" s="86"/>
      <c r="G66" s="86"/>
      <c r="H66" s="86"/>
      <c r="I66" s="86"/>
      <c r="J66" s="86"/>
      <c r="K66" s="86"/>
      <c r="L66" s="86"/>
      <c r="M66" s="86"/>
      <c r="N66" s="86"/>
    </row>
    <row r="68" spans="1:3" ht="15.75" customHeight="1">
      <c r="A68" s="23" t="s">
        <v>294</v>
      </c>
      <c r="B68" s="5" t="s">
        <v>27</v>
      </c>
      <c r="C68" s="5"/>
    </row>
    <row r="69" spans="1:14" ht="15.75" customHeight="1">
      <c r="A69" s="23"/>
      <c r="B69" s="144" t="s">
        <v>370</v>
      </c>
      <c r="C69" s="144"/>
      <c r="D69" s="144"/>
      <c r="E69" s="144"/>
      <c r="F69" s="144"/>
      <c r="G69" s="144"/>
      <c r="H69" s="144"/>
      <c r="I69" s="144"/>
      <c r="J69" s="144"/>
      <c r="K69" s="144"/>
      <c r="L69" s="144"/>
      <c r="M69" s="144"/>
      <c r="N69" s="144"/>
    </row>
    <row r="70" spans="1:14" ht="15.75" customHeight="1">
      <c r="A70" s="23"/>
      <c r="B70" s="144"/>
      <c r="C70" s="144"/>
      <c r="D70" s="144"/>
      <c r="E70" s="144"/>
      <c r="F70" s="144"/>
      <c r="G70" s="144"/>
      <c r="H70" s="144"/>
      <c r="I70" s="144"/>
      <c r="J70" s="144"/>
      <c r="K70" s="144"/>
      <c r="L70" s="144"/>
      <c r="M70" s="144"/>
      <c r="N70" s="144"/>
    </row>
    <row r="71" spans="1:14" ht="15.75" customHeight="1">
      <c r="A71" s="23"/>
      <c r="B71" s="86"/>
      <c r="C71" s="86"/>
      <c r="D71" s="86"/>
      <c r="E71" s="86"/>
      <c r="F71" s="86"/>
      <c r="G71" s="86"/>
      <c r="H71" s="86"/>
      <c r="I71" s="86"/>
      <c r="J71" s="86"/>
      <c r="K71" s="86"/>
      <c r="L71" s="86"/>
      <c r="M71" s="86"/>
      <c r="N71" s="86"/>
    </row>
    <row r="72" spans="1:3" ht="15.75" customHeight="1">
      <c r="A72" s="23" t="s">
        <v>295</v>
      </c>
      <c r="B72" s="5" t="s">
        <v>58</v>
      </c>
      <c r="C72" s="5"/>
    </row>
    <row r="73" spans="1:3" ht="15.75" customHeight="1">
      <c r="A73" s="23"/>
      <c r="B73" s="5"/>
      <c r="C73" s="5"/>
    </row>
    <row r="74" spans="1:14" ht="15.75" customHeight="1">
      <c r="A74" s="23"/>
      <c r="B74" s="1" t="s">
        <v>262</v>
      </c>
      <c r="J74" s="21"/>
      <c r="K74" s="21"/>
      <c r="L74" s="21"/>
      <c r="M74" s="21"/>
      <c r="N74" s="21"/>
    </row>
    <row r="75" spans="1:14" ht="15.75" customHeight="1">
      <c r="A75" s="23"/>
      <c r="B75" s="1"/>
      <c r="J75" s="21"/>
      <c r="K75" s="21"/>
      <c r="L75" s="21" t="s">
        <v>193</v>
      </c>
      <c r="M75" s="21"/>
      <c r="N75" s="21"/>
    </row>
    <row r="76" spans="1:14" ht="15.75" customHeight="1">
      <c r="A76" s="23"/>
      <c r="B76" s="1"/>
      <c r="J76" s="21"/>
      <c r="K76" s="21"/>
      <c r="L76" s="21" t="s">
        <v>194</v>
      </c>
      <c r="M76" s="21"/>
      <c r="N76" s="21"/>
    </row>
    <row r="77" spans="1:14" ht="15.75" customHeight="1">
      <c r="A77" s="23"/>
      <c r="C77" s="1"/>
      <c r="D77" s="1"/>
      <c r="E77" s="1"/>
      <c r="F77" s="1"/>
      <c r="G77" s="1"/>
      <c r="H77" s="21"/>
      <c r="I77" s="21"/>
      <c r="J77" s="21"/>
      <c r="K77" s="21"/>
      <c r="L77" s="21" t="s">
        <v>195</v>
      </c>
      <c r="M77" s="21"/>
      <c r="N77" s="21"/>
    </row>
    <row r="78" spans="1:14" ht="15.75" customHeight="1">
      <c r="A78" s="23"/>
      <c r="B78" s="144" t="s">
        <v>371</v>
      </c>
      <c r="C78" s="144"/>
      <c r="D78" s="144"/>
      <c r="E78" s="144"/>
      <c r="F78" s="144"/>
      <c r="G78" s="86"/>
      <c r="H78" s="88" t="s">
        <v>196</v>
      </c>
      <c r="I78" s="88"/>
      <c r="J78" s="88" t="s">
        <v>108</v>
      </c>
      <c r="K78" s="88"/>
      <c r="L78" s="88" t="s">
        <v>197</v>
      </c>
      <c r="M78" s="88"/>
      <c r="N78" s="88" t="s">
        <v>37</v>
      </c>
    </row>
    <row r="79" spans="1:14" ht="15.75" customHeight="1">
      <c r="A79" s="23"/>
      <c r="B79" s="144"/>
      <c r="C79" s="144"/>
      <c r="D79" s="144"/>
      <c r="E79" s="144"/>
      <c r="F79" s="144"/>
      <c r="G79" s="86"/>
      <c r="H79" s="21" t="s">
        <v>51</v>
      </c>
      <c r="I79" s="21"/>
      <c r="J79" s="21" t="s">
        <v>51</v>
      </c>
      <c r="K79" s="21"/>
      <c r="L79" s="21" t="s">
        <v>51</v>
      </c>
      <c r="M79" s="21"/>
      <c r="N79" s="21" t="s">
        <v>51</v>
      </c>
    </row>
    <row r="80" spans="1:14" ht="15.75" customHeight="1">
      <c r="A80" s="23"/>
      <c r="B80" s="1"/>
      <c r="H80" s="21"/>
      <c r="I80" s="21"/>
      <c r="J80" s="21"/>
      <c r="K80" s="21"/>
      <c r="L80" s="21"/>
      <c r="M80" s="21"/>
      <c r="N80" s="21"/>
    </row>
    <row r="81" spans="1:10" ht="15.75" customHeight="1">
      <c r="A81" s="23"/>
      <c r="B81" s="89" t="s">
        <v>107</v>
      </c>
      <c r="C81" s="89"/>
      <c r="D81" s="89"/>
      <c r="E81" s="89"/>
      <c r="F81" s="89"/>
      <c r="G81" s="89"/>
      <c r="J81" s="70"/>
    </row>
    <row r="82" spans="1:14" ht="15.75" customHeight="1">
      <c r="A82" s="23"/>
      <c r="B82" s="89"/>
      <c r="C82" s="89" t="s">
        <v>198</v>
      </c>
      <c r="D82" s="89"/>
      <c r="E82" s="89"/>
      <c r="F82" s="89"/>
      <c r="G82" s="89"/>
      <c r="H82" s="25">
        <f>+H157-13184</f>
        <v>15065</v>
      </c>
      <c r="I82" s="25"/>
      <c r="J82" s="25">
        <f>+J157-1536</f>
        <v>1331</v>
      </c>
      <c r="K82" s="25"/>
      <c r="L82" s="25">
        <v>0</v>
      </c>
      <c r="M82" s="25"/>
      <c r="N82" s="25">
        <f>SUM(H82:L82)</f>
        <v>16396</v>
      </c>
    </row>
    <row r="83" spans="1:14" ht="15.75" customHeight="1">
      <c r="A83" s="23"/>
      <c r="B83" s="89"/>
      <c r="C83" s="89" t="s">
        <v>199</v>
      </c>
      <c r="D83" s="89"/>
      <c r="E83" s="89"/>
      <c r="F83" s="89"/>
      <c r="G83" s="89"/>
      <c r="H83" s="26">
        <f>+H158-7874</f>
        <v>7064</v>
      </c>
      <c r="I83" s="25"/>
      <c r="J83" s="26">
        <v>0</v>
      </c>
      <c r="K83" s="25"/>
      <c r="L83" s="26">
        <v>0</v>
      </c>
      <c r="M83" s="25"/>
      <c r="N83" s="26">
        <f>SUM(H83:L83)</f>
        <v>7064</v>
      </c>
    </row>
    <row r="84" spans="1:14" ht="15.75" customHeight="1">
      <c r="A84" s="23"/>
      <c r="B84" s="89"/>
      <c r="C84" s="89"/>
      <c r="D84" s="89"/>
      <c r="E84" s="89"/>
      <c r="F84" s="89"/>
      <c r="G84" s="89"/>
      <c r="H84" s="25">
        <f>SUM(H82:H83)</f>
        <v>22129</v>
      </c>
      <c r="I84" s="25"/>
      <c r="J84" s="25">
        <f>SUM(J82:J83)</f>
        <v>1331</v>
      </c>
      <c r="K84" s="25"/>
      <c r="L84" s="25">
        <f>SUM(L82:L83)</f>
        <v>0</v>
      </c>
      <c r="M84" s="25"/>
      <c r="N84" s="25">
        <f>SUM(N82:N83)</f>
        <v>23460</v>
      </c>
    </row>
    <row r="85" spans="1:14" ht="15.75" customHeight="1">
      <c r="A85" s="23"/>
      <c r="B85" s="89"/>
      <c r="C85" s="89" t="s">
        <v>200</v>
      </c>
      <c r="D85" s="89"/>
      <c r="E85" s="89"/>
      <c r="F85" s="89"/>
      <c r="G85" s="89"/>
      <c r="H85" s="25">
        <f>-H83</f>
        <v>-7064</v>
      </c>
      <c r="I85" s="25"/>
      <c r="J85" s="63">
        <v>0</v>
      </c>
      <c r="K85" s="63"/>
      <c r="L85" s="63">
        <v>0</v>
      </c>
      <c r="M85" s="63"/>
      <c r="N85" s="26">
        <f>-N83</f>
        <v>-7064</v>
      </c>
    </row>
    <row r="86" spans="1:14" ht="15.75" customHeight="1">
      <c r="A86" s="23"/>
      <c r="B86" s="89"/>
      <c r="C86" s="89"/>
      <c r="D86" s="89"/>
      <c r="E86" s="89"/>
      <c r="F86" s="89"/>
      <c r="G86" s="89"/>
      <c r="H86" s="45">
        <f>SUM(H84:H85)</f>
        <v>15065</v>
      </c>
      <c r="I86" s="25"/>
      <c r="J86" s="45">
        <f>SUM(J84:J85)</f>
        <v>1331</v>
      </c>
      <c r="K86" s="63"/>
      <c r="L86" s="45">
        <f>SUM(L84:L85)</f>
        <v>0</v>
      </c>
      <c r="M86" s="63"/>
      <c r="N86" s="63">
        <f>SUM(N84:N85)</f>
        <v>16396</v>
      </c>
    </row>
    <row r="87" spans="1:14" ht="15.75" customHeight="1">
      <c r="A87" s="23"/>
      <c r="B87" s="89"/>
      <c r="C87" s="89"/>
      <c r="D87" s="89"/>
      <c r="E87" s="89"/>
      <c r="F87" s="89"/>
      <c r="G87" s="89"/>
      <c r="H87" s="63"/>
      <c r="I87" s="25"/>
      <c r="J87" s="63"/>
      <c r="K87" s="63"/>
      <c r="L87" s="63"/>
      <c r="M87" s="63"/>
      <c r="N87" s="63"/>
    </row>
    <row r="88" spans="1:14" ht="15.75" customHeight="1">
      <c r="A88" s="23"/>
      <c r="B88" s="89" t="s">
        <v>21</v>
      </c>
      <c r="C88" s="89"/>
      <c r="D88" s="89"/>
      <c r="E88" s="89"/>
      <c r="F88" s="89"/>
      <c r="G88" s="89"/>
      <c r="H88" s="25"/>
      <c r="I88" s="25"/>
      <c r="J88" s="63"/>
      <c r="K88" s="63"/>
      <c r="L88" s="63"/>
      <c r="M88" s="63"/>
      <c r="N88" s="26">
        <f>+N163+10233</f>
        <v>-10308</v>
      </c>
    </row>
    <row r="89" spans="1:14" ht="15.75" customHeight="1">
      <c r="A89" s="23"/>
      <c r="B89"/>
      <c r="C89" s="22" t="s">
        <v>22</v>
      </c>
      <c r="H89" s="25"/>
      <c r="I89" s="25"/>
      <c r="J89" s="63"/>
      <c r="K89" s="63"/>
      <c r="L89" s="63"/>
      <c r="M89" s="63"/>
      <c r="N89" s="63">
        <f>SUM(N86:N88)</f>
        <v>6088</v>
      </c>
    </row>
    <row r="90" spans="1:14" ht="15.75" customHeight="1">
      <c r="A90" s="23"/>
      <c r="B90"/>
      <c r="H90" s="25"/>
      <c r="I90" s="25"/>
      <c r="J90" s="63"/>
      <c r="K90" s="63"/>
      <c r="L90" s="63"/>
      <c r="M90" s="63"/>
      <c r="N90" s="63"/>
    </row>
    <row r="91" spans="1:14" ht="15.75" customHeight="1">
      <c r="A91" s="23"/>
      <c r="B91" s="22" t="s">
        <v>23</v>
      </c>
      <c r="H91" s="25"/>
      <c r="I91" s="25"/>
      <c r="J91" s="63"/>
      <c r="K91" s="63"/>
      <c r="L91" s="63"/>
      <c r="M91" s="63"/>
      <c r="N91" s="63">
        <f>+N166-302</f>
        <v>364</v>
      </c>
    </row>
    <row r="92" spans="1:14" ht="15.75" customHeight="1">
      <c r="A92" s="23"/>
      <c r="B92" s="22" t="s">
        <v>201</v>
      </c>
      <c r="H92" s="25"/>
      <c r="I92" s="25"/>
      <c r="J92" s="63"/>
      <c r="K92" s="63"/>
      <c r="L92" s="63"/>
      <c r="M92" s="63"/>
      <c r="N92" s="26">
        <f>+N167+5084</f>
        <v>-2161</v>
      </c>
    </row>
    <row r="93" spans="1:14" ht="15.75" customHeight="1">
      <c r="A93" s="23"/>
      <c r="H93" s="25"/>
      <c r="I93" s="25"/>
      <c r="J93" s="63"/>
      <c r="K93" s="63"/>
      <c r="L93" s="63"/>
      <c r="M93" s="63"/>
      <c r="N93" s="63"/>
    </row>
    <row r="94" spans="1:14" ht="15.75" customHeight="1">
      <c r="A94" s="23"/>
      <c r="B94" s="22" t="s">
        <v>384</v>
      </c>
      <c r="H94" s="25">
        <f>+N94-J94-L94</f>
        <v>4270</v>
      </c>
      <c r="I94" s="25"/>
      <c r="J94" s="63">
        <f>+J170-23</f>
        <v>9</v>
      </c>
      <c r="K94" s="63"/>
      <c r="L94" s="63">
        <f>+L170+3364</f>
        <v>12</v>
      </c>
      <c r="M94" s="63"/>
      <c r="N94" s="90">
        <f>+N89+N91+N92</f>
        <v>4291</v>
      </c>
    </row>
    <row r="95" spans="1:14" ht="15.75" customHeight="1">
      <c r="A95" s="23"/>
      <c r="H95" s="25"/>
      <c r="I95" s="25"/>
      <c r="J95" s="63"/>
      <c r="K95" s="63"/>
      <c r="L95" s="63"/>
      <c r="M95" s="63"/>
      <c r="N95" s="90"/>
    </row>
    <row r="96" spans="1:14" ht="15.75" customHeight="1">
      <c r="A96" s="23"/>
      <c r="H96" s="25"/>
      <c r="I96" s="25"/>
      <c r="J96" s="63"/>
      <c r="K96" s="63"/>
      <c r="L96" s="63"/>
      <c r="M96" s="63"/>
      <c r="N96" s="90"/>
    </row>
    <row r="97" spans="1:14" ht="15.75" customHeight="1">
      <c r="A97" s="23"/>
      <c r="H97" s="25"/>
      <c r="I97" s="25"/>
      <c r="J97" s="63"/>
      <c r="K97" s="63"/>
      <c r="L97" s="63"/>
      <c r="M97" s="63"/>
      <c r="N97" s="90"/>
    </row>
    <row r="98" spans="1:14" ht="15.75" customHeight="1">
      <c r="A98" s="23"/>
      <c r="H98" s="25"/>
      <c r="I98" s="25"/>
      <c r="J98" s="63"/>
      <c r="K98" s="63"/>
      <c r="L98" s="63"/>
      <c r="M98" s="63"/>
      <c r="N98" s="90"/>
    </row>
    <row r="99" spans="1:14" ht="15.75" customHeight="1">
      <c r="A99" s="145" t="s">
        <v>159</v>
      </c>
      <c r="B99" s="145"/>
      <c r="C99" s="145"/>
      <c r="H99" s="97"/>
      <c r="J99" s="97"/>
      <c r="L99" s="97"/>
      <c r="N99" s="97"/>
    </row>
    <row r="100" spans="1:14" ht="15.75" customHeight="1">
      <c r="A100" s="146" t="s">
        <v>189</v>
      </c>
      <c r="B100" s="147"/>
      <c r="C100" s="148"/>
      <c r="H100" s="97"/>
      <c r="J100" s="97"/>
      <c r="L100" s="97"/>
      <c r="N100" s="99" t="s">
        <v>57</v>
      </c>
    </row>
    <row r="101" spans="1:14" ht="15.75" customHeight="1">
      <c r="A101" s="51"/>
      <c r="B101" s="51"/>
      <c r="C101" s="51"/>
      <c r="H101" s="97"/>
      <c r="J101" s="97"/>
      <c r="L101" s="97"/>
      <c r="N101" s="97"/>
    </row>
    <row r="102" spans="1:14" ht="15.75" customHeight="1">
      <c r="A102" s="51"/>
      <c r="B102" s="51"/>
      <c r="C102" s="51"/>
      <c r="H102" s="97"/>
      <c r="J102" s="97"/>
      <c r="L102" s="97"/>
      <c r="N102" s="97"/>
    </row>
    <row r="103" spans="1:14" ht="15.75" customHeight="1">
      <c r="A103" s="23"/>
      <c r="H103" s="97"/>
      <c r="J103" s="97"/>
      <c r="L103" s="21" t="s">
        <v>193</v>
      </c>
      <c r="N103" s="97"/>
    </row>
    <row r="104" spans="1:14" ht="15.75" customHeight="1">
      <c r="A104" s="23"/>
      <c r="H104" s="97"/>
      <c r="J104" s="97"/>
      <c r="L104" s="21" t="s">
        <v>194</v>
      </c>
      <c r="N104" s="97"/>
    </row>
    <row r="105" spans="1:14" ht="15.75" customHeight="1">
      <c r="A105" s="23"/>
      <c r="H105" s="21"/>
      <c r="I105" s="21"/>
      <c r="J105" s="21"/>
      <c r="K105" s="21"/>
      <c r="L105" s="21" t="s">
        <v>195</v>
      </c>
      <c r="M105" s="21"/>
      <c r="N105" s="21"/>
    </row>
    <row r="106" spans="1:14" ht="15.75" customHeight="1">
      <c r="A106" s="23"/>
      <c r="B106" s="144" t="s">
        <v>371</v>
      </c>
      <c r="C106" s="144"/>
      <c r="D106" s="144"/>
      <c r="E106" s="144"/>
      <c r="F106" s="144"/>
      <c r="H106" s="88" t="s">
        <v>196</v>
      </c>
      <c r="I106" s="88"/>
      <c r="J106" s="88" t="s">
        <v>108</v>
      </c>
      <c r="K106" s="88"/>
      <c r="L106" s="88" t="s">
        <v>197</v>
      </c>
      <c r="M106" s="88"/>
      <c r="N106" s="88" t="s">
        <v>37</v>
      </c>
    </row>
    <row r="107" spans="1:14" ht="15.75" customHeight="1">
      <c r="A107" s="23"/>
      <c r="B107" s="144"/>
      <c r="C107" s="144"/>
      <c r="D107" s="144"/>
      <c r="E107" s="144"/>
      <c r="F107" s="144"/>
      <c r="H107" s="21" t="s">
        <v>51</v>
      </c>
      <c r="I107" s="21"/>
      <c r="J107" s="21" t="s">
        <v>51</v>
      </c>
      <c r="K107" s="21"/>
      <c r="L107" s="21" t="s">
        <v>51</v>
      </c>
      <c r="M107" s="21"/>
      <c r="N107" s="21" t="s">
        <v>51</v>
      </c>
    </row>
    <row r="108" spans="1:14" ht="15.75" customHeight="1">
      <c r="A108" s="23"/>
      <c r="H108" s="25"/>
      <c r="I108" s="25"/>
      <c r="J108" s="63"/>
      <c r="K108" s="63"/>
      <c r="L108" s="63"/>
      <c r="M108" s="63"/>
      <c r="N108" s="90"/>
    </row>
    <row r="109" spans="1:14" ht="15.75" customHeight="1">
      <c r="A109" s="23"/>
      <c r="B109" s="22" t="s">
        <v>385</v>
      </c>
      <c r="H109" s="26">
        <f>+N109-J109-L109</f>
        <v>120</v>
      </c>
      <c r="I109" s="25"/>
      <c r="J109" s="26">
        <v>0</v>
      </c>
      <c r="K109" s="63"/>
      <c r="L109" s="26">
        <f>+L172+44</f>
        <v>44</v>
      </c>
      <c r="M109" s="63"/>
      <c r="N109" s="26">
        <f>+N172+44</f>
        <v>164</v>
      </c>
    </row>
    <row r="110" spans="1:14" ht="15.75" customHeight="1">
      <c r="A110" s="23"/>
      <c r="H110" s="63"/>
      <c r="I110" s="25"/>
      <c r="J110" s="63"/>
      <c r="K110" s="63"/>
      <c r="L110" s="63"/>
      <c r="M110" s="63"/>
      <c r="N110" s="63"/>
    </row>
    <row r="111" spans="1:14" ht="15.75" customHeight="1">
      <c r="A111" s="23"/>
      <c r="B111" s="22" t="s">
        <v>386</v>
      </c>
      <c r="H111" s="25">
        <f>+H94+H109</f>
        <v>4390</v>
      </c>
      <c r="I111" s="25"/>
      <c r="J111" s="25">
        <f>SUM(J94:J109)</f>
        <v>9</v>
      </c>
      <c r="K111" s="25"/>
      <c r="L111" s="25">
        <f>SUM(L94:L109)</f>
        <v>56</v>
      </c>
      <c r="M111" s="25"/>
      <c r="N111" s="25">
        <f>SUM(N94:N109)</f>
        <v>4455</v>
      </c>
    </row>
    <row r="112" spans="1:14" ht="15.75" customHeight="1">
      <c r="A112" s="23"/>
      <c r="B112" s="22" t="s">
        <v>17</v>
      </c>
      <c r="H112" s="26">
        <f>+H175+738</f>
        <v>-969</v>
      </c>
      <c r="I112" s="25"/>
      <c r="J112" s="26">
        <f>+J175+5</f>
        <v>-1</v>
      </c>
      <c r="K112" s="25"/>
      <c r="L112" s="26">
        <v>0</v>
      </c>
      <c r="M112" s="25"/>
      <c r="N112" s="26">
        <f>+N175+743</f>
        <v>-970</v>
      </c>
    </row>
    <row r="113" spans="1:14" ht="15.75" customHeight="1">
      <c r="A113" s="23"/>
      <c r="H113" s="63"/>
      <c r="I113" s="25"/>
      <c r="J113" s="63"/>
      <c r="K113" s="25"/>
      <c r="L113" s="63"/>
      <c r="M113" s="25"/>
      <c r="N113" s="63"/>
    </row>
    <row r="114" spans="1:14" ht="15.75" customHeight="1">
      <c r="A114" s="23"/>
      <c r="B114" s="22" t="s">
        <v>387</v>
      </c>
      <c r="H114" s="70">
        <f>SUM(H111:H112)</f>
        <v>3421</v>
      </c>
      <c r="J114" s="70">
        <f>SUM(J111:J112)</f>
        <v>8</v>
      </c>
      <c r="L114" s="70">
        <f>SUM(L111:L112)</f>
        <v>56</v>
      </c>
      <c r="N114" s="70">
        <f>SUM(N111:N112)</f>
        <v>3485</v>
      </c>
    </row>
    <row r="115" spans="1:14" ht="15.75" customHeight="1">
      <c r="A115" s="23"/>
      <c r="B115" s="22" t="s">
        <v>332</v>
      </c>
      <c r="H115" s="25">
        <f>+H178+51</f>
        <v>-79</v>
      </c>
      <c r="I115" s="25"/>
      <c r="J115" s="25">
        <f>+J178+1</f>
        <v>-1</v>
      </c>
      <c r="K115" s="25"/>
      <c r="L115" s="25">
        <v>0</v>
      </c>
      <c r="M115" s="25"/>
      <c r="N115" s="25">
        <f>+N178+52</f>
        <v>-80</v>
      </c>
    </row>
    <row r="116" spans="1:14" ht="12" customHeight="1">
      <c r="A116" s="23"/>
      <c r="H116" s="52"/>
      <c r="J116" s="52"/>
      <c r="L116" s="52"/>
      <c r="N116" s="52"/>
    </row>
    <row r="117" spans="1:14" ht="15.75" customHeight="1" thickBot="1">
      <c r="A117" s="23"/>
      <c r="B117" s="22" t="s">
        <v>176</v>
      </c>
      <c r="H117" s="46">
        <f>SUM(H114:H115)</f>
        <v>3342</v>
      </c>
      <c r="J117" s="46">
        <f>SUM(J114:J115)</f>
        <v>7</v>
      </c>
      <c r="L117" s="46">
        <f>SUM(L114:L115)</f>
        <v>56</v>
      </c>
      <c r="N117" s="46">
        <f>SUM(N114:N115)</f>
        <v>3405</v>
      </c>
    </row>
    <row r="118" ht="15.75" customHeight="1" thickTop="1"/>
    <row r="119" ht="15.75" customHeight="1">
      <c r="A119" s="23"/>
    </row>
    <row r="120" spans="1:14" ht="15.75" customHeight="1">
      <c r="A120" s="23"/>
      <c r="B120" s="91" t="s">
        <v>202</v>
      </c>
      <c r="L120" s="70"/>
      <c r="N120" s="70"/>
    </row>
    <row r="121" spans="2:14" ht="15.75" customHeight="1">
      <c r="B121" s="22" t="s">
        <v>203</v>
      </c>
      <c r="H121" s="25">
        <f>+N121-L121-J121</f>
        <v>91592</v>
      </c>
      <c r="I121" s="25"/>
      <c r="J121" s="25">
        <f>+J184</f>
        <v>2587</v>
      </c>
      <c r="K121" s="25"/>
      <c r="L121" s="25">
        <f>+L184</f>
        <v>977</v>
      </c>
      <c r="M121" s="25"/>
      <c r="N121" s="25">
        <f>+N184</f>
        <v>95156</v>
      </c>
    </row>
    <row r="122" spans="2:14" ht="15.75" customHeight="1">
      <c r="B122" s="22" t="s">
        <v>204</v>
      </c>
      <c r="H122" s="25">
        <f>+N122-L122-J122</f>
        <v>5079</v>
      </c>
      <c r="I122" s="25"/>
      <c r="J122" s="25">
        <f>+J185</f>
        <v>35</v>
      </c>
      <c r="K122" s="25"/>
      <c r="L122" s="25">
        <f>+L185</f>
        <v>1</v>
      </c>
      <c r="M122" s="25"/>
      <c r="N122" s="25">
        <f>+GBS!F43-GBS!F41</f>
        <v>5115</v>
      </c>
    </row>
    <row r="123" spans="2:14" ht="15.75" customHeight="1">
      <c r="B123" s="22" t="s">
        <v>205</v>
      </c>
      <c r="H123" s="25">
        <f>+N123-L123-J123</f>
        <v>1220</v>
      </c>
      <c r="I123" s="25"/>
      <c r="J123" s="25">
        <v>0</v>
      </c>
      <c r="K123" s="25"/>
      <c r="L123" s="25">
        <v>0</v>
      </c>
      <c r="M123" s="25"/>
      <c r="N123" s="25">
        <f>+N186-1052</f>
        <v>1220</v>
      </c>
    </row>
    <row r="124" spans="2:14" ht="15.75" customHeight="1">
      <c r="B124" s="22" t="s">
        <v>206</v>
      </c>
      <c r="H124" s="25"/>
      <c r="I124" s="25"/>
      <c r="J124" s="25"/>
      <c r="K124" s="25"/>
      <c r="L124" s="25"/>
      <c r="M124" s="25"/>
      <c r="N124" s="25"/>
    </row>
    <row r="125" spans="2:14" ht="15.75" customHeight="1" thickBot="1">
      <c r="B125" s="22" t="s">
        <v>207</v>
      </c>
      <c r="H125" s="38">
        <f>+N125-L125-J125</f>
        <v>1102</v>
      </c>
      <c r="I125" s="25"/>
      <c r="J125" s="38">
        <f>+J188-1</f>
        <v>1</v>
      </c>
      <c r="K125" s="25"/>
      <c r="L125" s="38">
        <v>0</v>
      </c>
      <c r="M125" s="25"/>
      <c r="N125" s="38">
        <f>+N188-1053</f>
        <v>1103</v>
      </c>
    </row>
    <row r="126" spans="8:14" ht="15.75" customHeight="1" thickTop="1">
      <c r="H126" s="63"/>
      <c r="I126" s="25"/>
      <c r="J126" s="63"/>
      <c r="K126" s="25"/>
      <c r="L126" s="63"/>
      <c r="M126" s="25"/>
      <c r="N126" s="63"/>
    </row>
    <row r="127" spans="2:14" ht="15.75" customHeight="1">
      <c r="B127" s="22" t="s">
        <v>5</v>
      </c>
      <c r="H127" s="63"/>
      <c r="I127" s="25"/>
      <c r="J127" s="63"/>
      <c r="K127" s="25"/>
      <c r="L127" s="63"/>
      <c r="M127" s="25"/>
      <c r="N127" s="63"/>
    </row>
    <row r="128" spans="8:14" ht="15.75" customHeight="1">
      <c r="H128" s="63"/>
      <c r="I128" s="25"/>
      <c r="J128" s="63"/>
      <c r="K128" s="25"/>
      <c r="L128" s="63"/>
      <c r="M128" s="25"/>
      <c r="N128" s="63"/>
    </row>
    <row r="129" spans="8:14" ht="15.75" customHeight="1">
      <c r="H129" s="63"/>
      <c r="I129" s="25"/>
      <c r="J129" s="63"/>
      <c r="K129" s="25"/>
      <c r="L129" s="63"/>
      <c r="M129" s="25"/>
      <c r="N129" s="63"/>
    </row>
    <row r="134" spans="8:14" ht="15.75" customHeight="1">
      <c r="H134" s="63"/>
      <c r="I134" s="25"/>
      <c r="J134" s="63"/>
      <c r="K134" s="25"/>
      <c r="L134" s="63"/>
      <c r="M134" s="25"/>
      <c r="N134" s="63"/>
    </row>
    <row r="135" spans="8:14" ht="15.75" customHeight="1">
      <c r="H135" s="63"/>
      <c r="I135" s="25"/>
      <c r="J135" s="63"/>
      <c r="K135" s="25"/>
      <c r="L135" s="63"/>
      <c r="M135" s="25"/>
      <c r="N135" s="63"/>
    </row>
    <row r="136" spans="8:14" ht="15.75" customHeight="1">
      <c r="H136" s="63"/>
      <c r="I136" s="25"/>
      <c r="J136" s="63"/>
      <c r="K136" s="25"/>
      <c r="L136" s="63"/>
      <c r="M136" s="25"/>
      <c r="N136" s="63"/>
    </row>
    <row r="137" spans="8:14" ht="15.75" customHeight="1">
      <c r="H137" s="63"/>
      <c r="I137" s="25"/>
      <c r="J137" s="63"/>
      <c r="K137" s="25"/>
      <c r="L137" s="63"/>
      <c r="M137" s="25"/>
      <c r="N137" s="63"/>
    </row>
    <row r="138" spans="8:14" ht="15.75" customHeight="1">
      <c r="H138" s="63"/>
      <c r="I138" s="25"/>
      <c r="J138" s="63"/>
      <c r="K138" s="25"/>
      <c r="L138" s="63"/>
      <c r="M138" s="25"/>
      <c r="N138" s="63"/>
    </row>
    <row r="139" spans="8:14" ht="15.75" customHeight="1">
      <c r="H139" s="63"/>
      <c r="I139" s="25"/>
      <c r="J139" s="63"/>
      <c r="K139" s="25"/>
      <c r="L139" s="63"/>
      <c r="M139" s="25"/>
      <c r="N139" s="63"/>
    </row>
    <row r="140" spans="8:14" ht="15.75" customHeight="1">
      <c r="H140" s="63"/>
      <c r="I140" s="25"/>
      <c r="J140" s="63"/>
      <c r="K140" s="25"/>
      <c r="L140" s="63"/>
      <c r="M140" s="25"/>
      <c r="N140" s="63"/>
    </row>
    <row r="141" spans="8:14" ht="15.75" customHeight="1">
      <c r="H141" s="63"/>
      <c r="I141" s="25"/>
      <c r="J141" s="63"/>
      <c r="K141" s="25"/>
      <c r="L141" s="63"/>
      <c r="M141" s="25"/>
      <c r="N141" s="63"/>
    </row>
    <row r="142" spans="8:14" ht="15.75" customHeight="1">
      <c r="H142" s="63"/>
      <c r="I142" s="25"/>
      <c r="J142" s="63"/>
      <c r="K142" s="25"/>
      <c r="L142" s="63"/>
      <c r="M142" s="25"/>
      <c r="N142" s="63"/>
    </row>
    <row r="143" spans="8:14" ht="15.75" customHeight="1">
      <c r="H143" s="63"/>
      <c r="I143" s="25"/>
      <c r="J143" s="63"/>
      <c r="K143" s="25"/>
      <c r="L143" s="63"/>
      <c r="M143" s="25"/>
      <c r="N143" s="63"/>
    </row>
    <row r="144" spans="8:14" ht="15.75" customHeight="1">
      <c r="H144" s="63"/>
      <c r="I144" s="25"/>
      <c r="J144" s="63"/>
      <c r="K144" s="25"/>
      <c r="L144" s="63"/>
      <c r="M144" s="25"/>
      <c r="N144" s="63"/>
    </row>
    <row r="145" spans="8:14" ht="15.75" customHeight="1">
      <c r="H145" s="63"/>
      <c r="I145" s="25"/>
      <c r="J145" s="63"/>
      <c r="K145" s="25"/>
      <c r="L145" s="63"/>
      <c r="M145" s="25"/>
      <c r="N145" s="63"/>
    </row>
    <row r="146" spans="1:14" ht="15.75" customHeight="1">
      <c r="A146" s="145" t="s">
        <v>159</v>
      </c>
      <c r="B146" s="145"/>
      <c r="C146" s="145"/>
      <c r="H146" s="97"/>
      <c r="J146" s="97"/>
      <c r="L146" s="97"/>
      <c r="N146" s="97"/>
    </row>
    <row r="147" spans="1:14" ht="15.75" customHeight="1">
      <c r="A147" s="146" t="s">
        <v>189</v>
      </c>
      <c r="B147" s="147"/>
      <c r="C147" s="148"/>
      <c r="H147" s="97"/>
      <c r="J147" s="97"/>
      <c r="L147" s="97"/>
      <c r="N147" s="99" t="s">
        <v>59</v>
      </c>
    </row>
    <row r="148" spans="8:14" ht="15.75" customHeight="1">
      <c r="H148" s="63"/>
      <c r="I148" s="25"/>
      <c r="J148" s="63"/>
      <c r="K148" s="25"/>
      <c r="L148" s="63"/>
      <c r="M148" s="25"/>
      <c r="N148" s="63"/>
    </row>
    <row r="149" spans="8:14" ht="15.75" customHeight="1">
      <c r="H149" s="63"/>
      <c r="I149" s="25"/>
      <c r="J149" s="63"/>
      <c r="K149" s="25"/>
      <c r="L149" s="63"/>
      <c r="M149" s="25"/>
      <c r="N149" s="63"/>
    </row>
    <row r="150" spans="2:14" ht="15.75" customHeight="1">
      <c r="B150" s="1"/>
      <c r="J150" s="21"/>
      <c r="K150" s="21"/>
      <c r="L150" s="21" t="s">
        <v>193</v>
      </c>
      <c r="M150" s="21"/>
      <c r="N150" s="21"/>
    </row>
    <row r="151" spans="2:14" ht="15.75" customHeight="1">
      <c r="B151" s="1"/>
      <c r="J151" s="21"/>
      <c r="K151" s="21"/>
      <c r="L151" s="21" t="s">
        <v>194</v>
      </c>
      <c r="M151" s="21"/>
      <c r="N151" s="21"/>
    </row>
    <row r="152" spans="3:14" ht="15.75" customHeight="1">
      <c r="C152" s="1"/>
      <c r="D152" s="1"/>
      <c r="E152" s="1"/>
      <c r="F152" s="1"/>
      <c r="G152" s="1"/>
      <c r="H152" s="21"/>
      <c r="I152" s="21"/>
      <c r="J152" s="21"/>
      <c r="K152" s="21"/>
      <c r="L152" s="21" t="s">
        <v>195</v>
      </c>
      <c r="M152" s="21"/>
      <c r="N152" s="21"/>
    </row>
    <row r="153" spans="2:14" ht="15.75" customHeight="1">
      <c r="B153" s="144" t="s">
        <v>372</v>
      </c>
      <c r="C153" s="144"/>
      <c r="D153" s="144"/>
      <c r="E153" s="144"/>
      <c r="F153" s="144"/>
      <c r="G153" s="86"/>
      <c r="H153" s="88" t="s">
        <v>196</v>
      </c>
      <c r="I153" s="88"/>
      <c r="J153" s="88" t="s">
        <v>108</v>
      </c>
      <c r="K153" s="88"/>
      <c r="L153" s="88" t="s">
        <v>197</v>
      </c>
      <c r="M153" s="88"/>
      <c r="N153" s="88" t="s">
        <v>37</v>
      </c>
    </row>
    <row r="154" spans="2:14" ht="15.75" customHeight="1">
      <c r="B154" s="144"/>
      <c r="C154" s="144"/>
      <c r="D154" s="144"/>
      <c r="E154" s="144"/>
      <c r="F154" s="144"/>
      <c r="G154" s="86"/>
      <c r="H154" s="21" t="s">
        <v>51</v>
      </c>
      <c r="I154" s="21"/>
      <c r="J154" s="21" t="s">
        <v>51</v>
      </c>
      <c r="K154" s="21"/>
      <c r="L154" s="21" t="s">
        <v>51</v>
      </c>
      <c r="M154" s="21"/>
      <c r="N154" s="21" t="s">
        <v>51</v>
      </c>
    </row>
    <row r="155" spans="2:14" ht="15.75" customHeight="1">
      <c r="B155" s="1"/>
      <c r="H155" s="21"/>
      <c r="I155" s="21"/>
      <c r="J155" s="21"/>
      <c r="K155" s="21"/>
      <c r="L155" s="21"/>
      <c r="M155" s="21"/>
      <c r="N155" s="21"/>
    </row>
    <row r="156" spans="2:10" ht="15.75" customHeight="1">
      <c r="B156" s="89" t="s">
        <v>107</v>
      </c>
      <c r="C156" s="89"/>
      <c r="D156" s="89"/>
      <c r="E156" s="89"/>
      <c r="F156" s="89"/>
      <c r="G156" s="89"/>
      <c r="J156" s="70"/>
    </row>
    <row r="157" spans="2:14" ht="15.75" customHeight="1">
      <c r="B157" s="89"/>
      <c r="C157" s="89" t="s">
        <v>198</v>
      </c>
      <c r="D157" s="89"/>
      <c r="E157" s="89"/>
      <c r="F157" s="89"/>
      <c r="G157" s="89"/>
      <c r="H157" s="25">
        <v>28249</v>
      </c>
      <c r="I157" s="25"/>
      <c r="J157" s="25">
        <v>2867</v>
      </c>
      <c r="K157" s="25"/>
      <c r="L157" s="25">
        <v>0</v>
      </c>
      <c r="M157" s="25"/>
      <c r="N157" s="25">
        <f>SUM(H157:L157)</f>
        <v>31116</v>
      </c>
    </row>
    <row r="158" spans="2:14" ht="15.75" customHeight="1">
      <c r="B158" s="89"/>
      <c r="C158" s="89" t="s">
        <v>199</v>
      </c>
      <c r="D158" s="89"/>
      <c r="E158" s="89"/>
      <c r="F158" s="89"/>
      <c r="G158" s="89"/>
      <c r="H158" s="26">
        <v>14938</v>
      </c>
      <c r="I158" s="25"/>
      <c r="J158" s="26">
        <v>0</v>
      </c>
      <c r="K158" s="25"/>
      <c r="L158" s="26">
        <v>0</v>
      </c>
      <c r="M158" s="25"/>
      <c r="N158" s="26">
        <f>SUM(H158:L158)</f>
        <v>14938</v>
      </c>
    </row>
    <row r="159" spans="2:14" ht="15.75" customHeight="1">
      <c r="B159" s="89"/>
      <c r="C159" s="89"/>
      <c r="D159" s="89"/>
      <c r="E159" s="89"/>
      <c r="F159" s="89"/>
      <c r="G159" s="89"/>
      <c r="H159" s="25">
        <f>SUM(H157:H158)</f>
        <v>43187</v>
      </c>
      <c r="I159" s="25"/>
      <c r="J159" s="25">
        <f>SUM(J157:J158)</f>
        <v>2867</v>
      </c>
      <c r="K159" s="25"/>
      <c r="L159" s="25">
        <f>SUM(L157:L158)</f>
        <v>0</v>
      </c>
      <c r="M159" s="25"/>
      <c r="N159" s="25">
        <f>SUM(N157:N158)</f>
        <v>46054</v>
      </c>
    </row>
    <row r="160" spans="2:14" ht="15.75" customHeight="1">
      <c r="B160" s="89"/>
      <c r="C160" s="89" t="s">
        <v>200</v>
      </c>
      <c r="D160" s="89"/>
      <c r="E160" s="89"/>
      <c r="F160" s="89"/>
      <c r="G160" s="89"/>
      <c r="H160" s="25">
        <f>-H158</f>
        <v>-14938</v>
      </c>
      <c r="I160" s="25"/>
      <c r="J160" s="63">
        <v>0</v>
      </c>
      <c r="K160" s="63"/>
      <c r="L160" s="63">
        <v>0</v>
      </c>
      <c r="M160" s="63"/>
      <c r="N160" s="26">
        <f>-N158</f>
        <v>-14938</v>
      </c>
    </row>
    <row r="161" spans="2:14" ht="15.75" customHeight="1">
      <c r="B161" s="89"/>
      <c r="C161" s="89"/>
      <c r="D161" s="89"/>
      <c r="E161" s="89"/>
      <c r="F161" s="89"/>
      <c r="G161" s="89"/>
      <c r="H161" s="45">
        <f>SUM(H159:H160)</f>
        <v>28249</v>
      </c>
      <c r="I161" s="25"/>
      <c r="J161" s="45">
        <f>SUM(J159:J160)</f>
        <v>2867</v>
      </c>
      <c r="K161" s="63"/>
      <c r="L161" s="45">
        <f>SUM(L159:L160)</f>
        <v>0</v>
      </c>
      <c r="M161" s="63"/>
      <c r="N161" s="63">
        <f>SUM(N159:N160)</f>
        <v>31116</v>
      </c>
    </row>
    <row r="162" spans="2:14" ht="15.75" customHeight="1">
      <c r="B162" s="89"/>
      <c r="C162" s="89"/>
      <c r="D162" s="89"/>
      <c r="E162" s="89"/>
      <c r="F162" s="89"/>
      <c r="G162" s="89"/>
      <c r="H162" s="63"/>
      <c r="I162" s="25"/>
      <c r="J162" s="63"/>
      <c r="K162" s="63"/>
      <c r="L162" s="63"/>
      <c r="M162" s="63"/>
      <c r="N162" s="63"/>
    </row>
    <row r="163" spans="2:14" ht="15.75" customHeight="1">
      <c r="B163" s="89" t="s">
        <v>21</v>
      </c>
      <c r="C163" s="89"/>
      <c r="D163" s="89"/>
      <c r="E163" s="89"/>
      <c r="F163" s="89"/>
      <c r="G163" s="89"/>
      <c r="H163" s="25"/>
      <c r="I163" s="25"/>
      <c r="J163" s="63"/>
      <c r="K163" s="63"/>
      <c r="L163" s="63"/>
      <c r="M163" s="63"/>
      <c r="N163" s="26">
        <v>-20541</v>
      </c>
    </row>
    <row r="164" spans="2:14" ht="15.75" customHeight="1">
      <c r="B164"/>
      <c r="C164" s="22" t="s">
        <v>22</v>
      </c>
      <c r="H164" s="25"/>
      <c r="I164" s="25"/>
      <c r="J164" s="63"/>
      <c r="K164" s="63"/>
      <c r="L164" s="63"/>
      <c r="M164" s="63"/>
      <c r="N164" s="63">
        <f>SUM(N161:N163)</f>
        <v>10575</v>
      </c>
    </row>
    <row r="165" spans="2:14" ht="15.75" customHeight="1">
      <c r="B165"/>
      <c r="H165" s="25"/>
      <c r="I165" s="25"/>
      <c r="J165" s="63"/>
      <c r="K165" s="63"/>
      <c r="L165" s="63"/>
      <c r="M165" s="63"/>
      <c r="N165" s="63"/>
    </row>
    <row r="166" spans="2:14" ht="15.75" customHeight="1">
      <c r="B166" s="22" t="s">
        <v>23</v>
      </c>
      <c r="H166" s="25"/>
      <c r="I166" s="25"/>
      <c r="J166" s="63"/>
      <c r="K166" s="63"/>
      <c r="L166" s="63"/>
      <c r="M166" s="63"/>
      <c r="N166" s="63">
        <v>666</v>
      </c>
    </row>
    <row r="167" spans="2:14" ht="15.75" customHeight="1">
      <c r="B167" s="22" t="s">
        <v>201</v>
      </c>
      <c r="H167" s="25"/>
      <c r="I167" s="25"/>
      <c r="J167" s="63"/>
      <c r="K167" s="63"/>
      <c r="L167" s="63"/>
      <c r="M167" s="63"/>
      <c r="N167" s="26">
        <f>-1392-5804-40-9</f>
        <v>-7245</v>
      </c>
    </row>
    <row r="168" spans="8:14" ht="15.75" customHeight="1">
      <c r="H168" s="25"/>
      <c r="I168" s="25"/>
      <c r="J168" s="63"/>
      <c r="K168" s="63"/>
      <c r="L168" s="63"/>
      <c r="M168" s="63"/>
      <c r="N168" s="63"/>
    </row>
    <row r="169" spans="2:14" ht="15.75" customHeight="1">
      <c r="B169" s="22" t="s">
        <v>244</v>
      </c>
      <c r="H169" s="25"/>
      <c r="I169" s="25"/>
      <c r="J169" s="63"/>
      <c r="K169" s="63"/>
      <c r="L169" s="63"/>
      <c r="M169" s="63"/>
      <c r="N169" s="63"/>
    </row>
    <row r="170" spans="3:14" ht="15.75" customHeight="1">
      <c r="C170" s="22" t="s">
        <v>187</v>
      </c>
      <c r="H170" s="25">
        <f>+N170-J170-L170</f>
        <v>7316</v>
      </c>
      <c r="I170" s="25"/>
      <c r="J170" s="63">
        <v>32</v>
      </c>
      <c r="K170" s="63"/>
      <c r="L170" s="63">
        <f>-3384+32</f>
        <v>-3352</v>
      </c>
      <c r="M170" s="63"/>
      <c r="N170" s="90">
        <f>+N164+N166+N167</f>
        <v>3996</v>
      </c>
    </row>
    <row r="171" spans="8:14" ht="15.75" customHeight="1">
      <c r="H171" s="63"/>
      <c r="I171" s="25"/>
      <c r="J171" s="63"/>
      <c r="K171" s="25"/>
      <c r="L171" s="63"/>
      <c r="M171" s="25"/>
      <c r="N171" s="63"/>
    </row>
    <row r="172" spans="2:14" ht="15.75" customHeight="1">
      <c r="B172" s="22" t="s">
        <v>385</v>
      </c>
      <c r="H172" s="26">
        <v>120</v>
      </c>
      <c r="I172" s="25"/>
      <c r="J172" s="26">
        <v>0</v>
      </c>
      <c r="K172" s="63"/>
      <c r="L172" s="26">
        <v>0</v>
      </c>
      <c r="M172" s="63"/>
      <c r="N172" s="26">
        <f>SUM(H172:L172)</f>
        <v>120</v>
      </c>
    </row>
    <row r="173" spans="8:14" ht="15.75" customHeight="1">
      <c r="H173" s="63"/>
      <c r="I173" s="25"/>
      <c r="J173" s="63"/>
      <c r="K173" s="63"/>
      <c r="L173" s="63"/>
      <c r="M173" s="63"/>
      <c r="N173" s="63"/>
    </row>
    <row r="174" spans="2:14" ht="15.75" customHeight="1">
      <c r="B174" s="22" t="s">
        <v>319</v>
      </c>
      <c r="H174" s="25">
        <f>+H158+H172</f>
        <v>15058</v>
      </c>
      <c r="I174" s="25"/>
      <c r="J174" s="25">
        <f>SUM(J158:J172)</f>
        <v>5766</v>
      </c>
      <c r="K174" s="25"/>
      <c r="L174" s="25">
        <f>SUM(L158:L172)</f>
        <v>-3352</v>
      </c>
      <c r="M174" s="25"/>
      <c r="N174" s="25">
        <f>+N170+N172</f>
        <v>4116</v>
      </c>
    </row>
    <row r="175" spans="2:14" ht="15.75" customHeight="1">
      <c r="B175" s="22" t="s">
        <v>17</v>
      </c>
      <c r="H175" s="26">
        <f>+N175-J175-L175</f>
        <v>-1707</v>
      </c>
      <c r="I175" s="25"/>
      <c r="J175" s="26">
        <v>-6</v>
      </c>
      <c r="K175" s="25"/>
      <c r="L175" s="26">
        <v>0</v>
      </c>
      <c r="M175" s="25"/>
      <c r="N175" s="26">
        <v>-1713</v>
      </c>
    </row>
    <row r="176" spans="8:14" ht="15.75" customHeight="1">
      <c r="H176" s="63"/>
      <c r="I176" s="25"/>
      <c r="J176" s="63"/>
      <c r="K176" s="25"/>
      <c r="L176" s="63"/>
      <c r="M176" s="25"/>
      <c r="N176" s="63"/>
    </row>
    <row r="177" spans="2:14" ht="15.75" customHeight="1">
      <c r="B177" s="22" t="s">
        <v>331</v>
      </c>
      <c r="H177" s="70">
        <f>SUM(H174:H175)</f>
        <v>13351</v>
      </c>
      <c r="J177" s="70">
        <f>SUM(J174:J175)</f>
        <v>5760</v>
      </c>
      <c r="L177" s="70">
        <f>SUM(L174:L175)</f>
        <v>-3352</v>
      </c>
      <c r="N177" s="70">
        <f>SUM(N174:N175)</f>
        <v>2403</v>
      </c>
    </row>
    <row r="178" spans="2:14" ht="15.75" customHeight="1">
      <c r="B178" s="22" t="s">
        <v>332</v>
      </c>
      <c r="H178" s="25">
        <v>-130</v>
      </c>
      <c r="I178" s="25"/>
      <c r="J178" s="25">
        <v>-2</v>
      </c>
      <c r="K178" s="25"/>
      <c r="L178" s="25"/>
      <c r="M178" s="25"/>
      <c r="N178" s="25">
        <f>SUM(H178:L178)</f>
        <v>-132</v>
      </c>
    </row>
    <row r="179" spans="8:14" ht="15.75" customHeight="1">
      <c r="H179" s="52"/>
      <c r="J179" s="52"/>
      <c r="L179" s="52"/>
      <c r="N179" s="52"/>
    </row>
    <row r="180" spans="2:14" ht="15.75" customHeight="1" thickBot="1">
      <c r="B180" s="22" t="s">
        <v>320</v>
      </c>
      <c r="H180" s="46">
        <f>SUM(H177:H178)</f>
        <v>13221</v>
      </c>
      <c r="J180" s="46">
        <f>SUM(J177:J178)</f>
        <v>5758</v>
      </c>
      <c r="L180" s="46">
        <f>SUM(L177:L178)</f>
        <v>-3352</v>
      </c>
      <c r="N180" s="46">
        <f>SUM(N177:N178)</f>
        <v>2271</v>
      </c>
    </row>
    <row r="181" ht="15.75" customHeight="1" thickTop="1"/>
    <row r="183" spans="2:14" ht="15.75" customHeight="1">
      <c r="B183" s="91" t="s">
        <v>202</v>
      </c>
      <c r="L183" s="70"/>
      <c r="N183" s="70"/>
    </row>
    <row r="184" spans="2:14" ht="15.75" customHeight="1">
      <c r="B184" s="22" t="s">
        <v>203</v>
      </c>
      <c r="H184" s="25">
        <f>+N184-L184-J184</f>
        <v>91592</v>
      </c>
      <c r="I184" s="25"/>
      <c r="J184" s="25">
        <v>2587</v>
      </c>
      <c r="K184" s="25"/>
      <c r="L184" s="25">
        <v>977</v>
      </c>
      <c r="M184" s="25"/>
      <c r="N184" s="25">
        <f>+GBS!F24+GBS!F34-GBS!F22-GBS!F30</f>
        <v>95156</v>
      </c>
    </row>
    <row r="185" spans="2:14" ht="15.75" customHeight="1">
      <c r="B185" s="22" t="s">
        <v>204</v>
      </c>
      <c r="H185" s="25">
        <f>+N185-L185-J185</f>
        <v>5079</v>
      </c>
      <c r="I185" s="25"/>
      <c r="J185" s="25">
        <v>35</v>
      </c>
      <c r="K185" s="25"/>
      <c r="L185" s="25">
        <v>1</v>
      </c>
      <c r="M185" s="25"/>
      <c r="N185" s="25">
        <f>+GBS!F43-GBS!F41</f>
        <v>5115</v>
      </c>
    </row>
    <row r="186" spans="2:14" ht="15.75" customHeight="1">
      <c r="B186" s="22" t="s">
        <v>205</v>
      </c>
      <c r="H186" s="25">
        <f>+N186-L186-J186</f>
        <v>2272</v>
      </c>
      <c r="I186" s="25"/>
      <c r="J186" s="25">
        <v>0</v>
      </c>
      <c r="K186" s="25"/>
      <c r="L186" s="25">
        <v>0</v>
      </c>
      <c r="M186" s="25"/>
      <c r="N186" s="25">
        <v>2272</v>
      </c>
    </row>
    <row r="187" spans="2:14" ht="15.75" customHeight="1">
      <c r="B187" s="22" t="s">
        <v>206</v>
      </c>
      <c r="H187" s="25"/>
      <c r="I187" s="25"/>
      <c r="J187" s="25"/>
      <c r="K187" s="25"/>
      <c r="L187" s="25"/>
      <c r="M187" s="25"/>
      <c r="N187" s="25"/>
    </row>
    <row r="188" spans="2:14" ht="15.75" customHeight="1" thickBot="1">
      <c r="B188" s="22" t="s">
        <v>207</v>
      </c>
      <c r="H188" s="38">
        <f>+N188-L188-J188</f>
        <v>2154</v>
      </c>
      <c r="I188" s="25"/>
      <c r="J188" s="38">
        <v>2</v>
      </c>
      <c r="K188" s="25"/>
      <c r="L188" s="38">
        <v>0</v>
      </c>
      <c r="M188" s="25"/>
      <c r="N188" s="38">
        <v>2156</v>
      </c>
    </row>
    <row r="189" spans="8:14" ht="15.75" customHeight="1" thickTop="1">
      <c r="H189" s="63"/>
      <c r="I189" s="25"/>
      <c r="J189" s="63"/>
      <c r="K189" s="25"/>
      <c r="L189" s="63"/>
      <c r="M189" s="25"/>
      <c r="N189" s="63"/>
    </row>
    <row r="190" spans="2:14" ht="15.75" customHeight="1">
      <c r="B190" s="22" t="s">
        <v>5</v>
      </c>
      <c r="H190" s="63"/>
      <c r="I190" s="25"/>
      <c r="J190" s="63"/>
      <c r="K190" s="25"/>
      <c r="L190" s="63"/>
      <c r="M190" s="25"/>
      <c r="N190" s="63"/>
    </row>
    <row r="191" spans="8:14" ht="15.75" customHeight="1">
      <c r="H191" s="63"/>
      <c r="I191" s="25"/>
      <c r="J191" s="63"/>
      <c r="K191" s="25"/>
      <c r="L191" s="63"/>
      <c r="M191" s="25"/>
      <c r="N191" s="63"/>
    </row>
    <row r="192" spans="8:14" ht="15.75" customHeight="1">
      <c r="H192" s="63"/>
      <c r="I192" s="25"/>
      <c r="J192" s="63"/>
      <c r="K192" s="25"/>
      <c r="L192" s="63"/>
      <c r="M192" s="25"/>
      <c r="N192" s="63"/>
    </row>
    <row r="193" spans="1:14" ht="15.75" customHeight="1">
      <c r="A193" s="145" t="s">
        <v>159</v>
      </c>
      <c r="B193" s="145"/>
      <c r="C193" s="145"/>
      <c r="H193" s="97"/>
      <c r="J193" s="97"/>
      <c r="L193" s="97"/>
      <c r="N193" s="97"/>
    </row>
    <row r="194" spans="1:14" ht="15.75" customHeight="1">
      <c r="A194" s="146" t="s">
        <v>189</v>
      </c>
      <c r="B194" s="147"/>
      <c r="C194" s="148"/>
      <c r="H194" s="97"/>
      <c r="J194" s="97"/>
      <c r="L194" s="97"/>
      <c r="N194" s="99" t="s">
        <v>60</v>
      </c>
    </row>
    <row r="195" spans="10:14" ht="15.75" customHeight="1">
      <c r="J195" s="93"/>
      <c r="K195" s="48"/>
      <c r="L195" s="93"/>
      <c r="M195" s="48"/>
      <c r="N195" s="93"/>
    </row>
    <row r="196" spans="10:14" ht="15.75" customHeight="1">
      <c r="J196" s="93"/>
      <c r="K196" s="48"/>
      <c r="L196" s="93"/>
      <c r="M196" s="48"/>
      <c r="N196" s="93"/>
    </row>
    <row r="197" spans="1:3" ht="15.75" customHeight="1">
      <c r="A197" s="23" t="s">
        <v>296</v>
      </c>
      <c r="B197" s="5" t="s">
        <v>45</v>
      </c>
      <c r="C197" s="5"/>
    </row>
    <row r="198" spans="2:14" ht="15.75" customHeight="1">
      <c r="B198" s="144" t="s">
        <v>408</v>
      </c>
      <c r="C198" s="144"/>
      <c r="D198" s="144"/>
      <c r="E198" s="144"/>
      <c r="F198" s="144"/>
      <c r="G198" s="144"/>
      <c r="H198" s="144"/>
      <c r="I198" s="144"/>
      <c r="J198" s="144"/>
      <c r="K198" s="144"/>
      <c r="L198" s="144"/>
      <c r="M198" s="144"/>
      <c r="N198" s="144"/>
    </row>
    <row r="199" spans="2:14" ht="15.75" customHeight="1">
      <c r="B199" s="144"/>
      <c r="C199" s="144"/>
      <c r="D199" s="144"/>
      <c r="E199" s="144"/>
      <c r="F199" s="144"/>
      <c r="G199" s="144"/>
      <c r="H199" s="144"/>
      <c r="I199" s="144"/>
      <c r="J199" s="144"/>
      <c r="K199" s="144"/>
      <c r="L199" s="144"/>
      <c r="M199" s="144"/>
      <c r="N199" s="144"/>
    </row>
    <row r="200" spans="2:14" ht="15.75" customHeight="1">
      <c r="B200" s="144"/>
      <c r="C200" s="144"/>
      <c r="D200" s="144"/>
      <c r="E200" s="144"/>
      <c r="F200" s="144"/>
      <c r="G200" s="144"/>
      <c r="H200" s="144"/>
      <c r="I200" s="144"/>
      <c r="J200" s="144"/>
      <c r="K200" s="144"/>
      <c r="L200" s="144"/>
      <c r="M200" s="144"/>
      <c r="N200" s="144"/>
    </row>
    <row r="202" spans="10:14" ht="15.75" customHeight="1">
      <c r="J202" s="145" t="s">
        <v>250</v>
      </c>
      <c r="K202" s="145"/>
      <c r="L202" s="145"/>
      <c r="M202" s="145"/>
      <c r="N202" s="145"/>
    </row>
    <row r="203" spans="10:14" ht="15.75" customHeight="1">
      <c r="J203" s="117" t="s">
        <v>366</v>
      </c>
      <c r="K203" s="117"/>
      <c r="L203" s="117"/>
      <c r="M203" s="117"/>
      <c r="N203" s="117"/>
    </row>
    <row r="204" spans="10:14" ht="15.75" customHeight="1">
      <c r="J204" s="21" t="s">
        <v>149</v>
      </c>
      <c r="K204" s="21"/>
      <c r="L204" s="21" t="s">
        <v>149</v>
      </c>
      <c r="M204" s="21"/>
      <c r="N204" s="21"/>
    </row>
    <row r="205" spans="10:14" ht="15.75" customHeight="1">
      <c r="J205" s="21" t="s">
        <v>151</v>
      </c>
      <c r="K205" s="21"/>
      <c r="L205" s="21" t="s">
        <v>150</v>
      </c>
      <c r="M205" s="35"/>
      <c r="N205" s="21" t="s">
        <v>37</v>
      </c>
    </row>
    <row r="206" spans="10:14" ht="15.75" customHeight="1">
      <c r="J206" s="21" t="s">
        <v>51</v>
      </c>
      <c r="K206" s="21"/>
      <c r="L206" s="21" t="s">
        <v>51</v>
      </c>
      <c r="M206" s="21"/>
      <c r="N206" s="21" t="s">
        <v>51</v>
      </c>
    </row>
    <row r="207" spans="2:14" ht="15.75" customHeight="1">
      <c r="B207" s="1" t="s">
        <v>152</v>
      </c>
      <c r="C207" s="1"/>
      <c r="L207" s="39"/>
      <c r="M207" s="39"/>
      <c r="N207" s="39"/>
    </row>
    <row r="208" spans="2:14" ht="15.75" customHeight="1">
      <c r="B208" s="22" t="s">
        <v>316</v>
      </c>
      <c r="J208" s="25">
        <v>10935</v>
      </c>
      <c r="K208" s="25"/>
      <c r="L208" s="48">
        <v>66836</v>
      </c>
      <c r="M208" s="48"/>
      <c r="N208" s="48">
        <f>SUM(J208:L208)</f>
        <v>77771</v>
      </c>
    </row>
    <row r="209" spans="2:14" ht="15.75" customHeight="1">
      <c r="B209" s="22" t="s">
        <v>136</v>
      </c>
      <c r="J209" s="25">
        <v>0</v>
      </c>
      <c r="K209" s="25"/>
      <c r="L209" s="48">
        <v>1721</v>
      </c>
      <c r="M209" s="48"/>
      <c r="N209" s="48">
        <f>SUM(J209:L209)</f>
        <v>1721</v>
      </c>
    </row>
    <row r="210" spans="2:14" ht="15.75" customHeight="1">
      <c r="B210" s="22" t="s">
        <v>169</v>
      </c>
      <c r="H210" s="70"/>
      <c r="J210" s="25">
        <v>0</v>
      </c>
      <c r="K210" s="25"/>
      <c r="L210" s="48">
        <v>416</v>
      </c>
      <c r="M210" s="48"/>
      <c r="N210" s="48">
        <f>SUM(J210:L210)</f>
        <v>416</v>
      </c>
    </row>
    <row r="211" spans="2:14" ht="15.75" customHeight="1">
      <c r="B211" s="22" t="s">
        <v>137</v>
      </c>
      <c r="J211" s="25">
        <v>0</v>
      </c>
      <c r="K211" s="25"/>
      <c r="L211" s="48">
        <v>-429</v>
      </c>
      <c r="M211" s="48"/>
      <c r="N211" s="48">
        <f>SUM(J211:L211)</f>
        <v>-429</v>
      </c>
    </row>
    <row r="212" spans="2:14" ht="15.75" customHeight="1">
      <c r="B212" s="22" t="s">
        <v>140</v>
      </c>
      <c r="J212" s="25">
        <v>0</v>
      </c>
      <c r="K212" s="25"/>
      <c r="L212" s="48">
        <v>-16</v>
      </c>
      <c r="M212" s="48"/>
      <c r="N212" s="48">
        <f>SUM(J212:L212)</f>
        <v>-16</v>
      </c>
    </row>
    <row r="213" spans="2:14" ht="15.75" customHeight="1">
      <c r="B213" s="22" t="s">
        <v>373</v>
      </c>
      <c r="J213" s="45">
        <f>SUM(J208:J212)</f>
        <v>10935</v>
      </c>
      <c r="K213" s="25"/>
      <c r="L213" s="45">
        <f>SUM(L208:L212)</f>
        <v>68528</v>
      </c>
      <c r="M213" s="25"/>
      <c r="N213" s="45">
        <f>SUM(N208:N212)</f>
        <v>79463</v>
      </c>
    </row>
    <row r="214" spans="10:14" ht="15.75" customHeight="1">
      <c r="J214" s="25"/>
      <c r="K214" s="25"/>
      <c r="L214" s="48"/>
      <c r="M214" s="48"/>
      <c r="N214" s="48"/>
    </row>
    <row r="215" spans="2:14" ht="15.75" customHeight="1">
      <c r="B215" s="1" t="s">
        <v>153</v>
      </c>
      <c r="C215" s="1"/>
      <c r="J215" s="25"/>
      <c r="K215" s="25"/>
      <c r="L215" s="48"/>
      <c r="M215" s="48"/>
      <c r="N215" s="48"/>
    </row>
    <row r="216" spans="2:14" ht="15.75" customHeight="1">
      <c r="B216" s="22" t="str">
        <f>+B208</f>
        <v>As at 1.2.2004</v>
      </c>
      <c r="J216" s="25">
        <v>3431</v>
      </c>
      <c r="K216" s="25"/>
      <c r="L216" s="48">
        <v>39111</v>
      </c>
      <c r="M216" s="48"/>
      <c r="N216" s="48">
        <f>SUM(J216:L216)</f>
        <v>42542</v>
      </c>
    </row>
    <row r="217" spans="2:14" ht="15.75" customHeight="1">
      <c r="B217" s="22" t="s">
        <v>141</v>
      </c>
      <c r="J217" s="25">
        <v>120</v>
      </c>
      <c r="K217" s="25"/>
      <c r="L217" s="48">
        <f>2156-J217</f>
        <v>2036</v>
      </c>
      <c r="M217" s="48"/>
      <c r="N217" s="48">
        <f>SUM(J217:L217)</f>
        <v>2156</v>
      </c>
    </row>
    <row r="218" spans="2:14" ht="15.75" customHeight="1">
      <c r="B218" s="22" t="s">
        <v>137</v>
      </c>
      <c r="J218" s="25">
        <v>0</v>
      </c>
      <c r="K218" s="25"/>
      <c r="L218" s="48">
        <v>-429</v>
      </c>
      <c r="M218" s="48"/>
      <c r="N218" s="48">
        <f>SUM(J218:L218)</f>
        <v>-429</v>
      </c>
    </row>
    <row r="219" spans="2:14" ht="15.75" customHeight="1">
      <c r="B219" s="22" t="s">
        <v>140</v>
      </c>
      <c r="J219" s="25">
        <v>0</v>
      </c>
      <c r="K219" s="25"/>
      <c r="L219" s="48">
        <v>-16</v>
      </c>
      <c r="M219" s="48"/>
      <c r="N219" s="48">
        <f>SUM(J219:L219)</f>
        <v>-16</v>
      </c>
    </row>
    <row r="220" spans="2:14" ht="15.75" customHeight="1">
      <c r="B220" s="22" t="str">
        <f>+B213</f>
        <v>As at 31.7.2004</v>
      </c>
      <c r="J220" s="49">
        <f>SUM(J216:J219)</f>
        <v>3551</v>
      </c>
      <c r="K220" s="25"/>
      <c r="L220" s="49">
        <f>SUM(L216:L219)</f>
        <v>40702</v>
      </c>
      <c r="M220" s="48"/>
      <c r="N220" s="49">
        <f>SUM(N216:N219)</f>
        <v>44253</v>
      </c>
    </row>
    <row r="221" spans="10:14" ht="15.75" customHeight="1">
      <c r="J221" s="25"/>
      <c r="K221" s="25"/>
      <c r="L221" s="48"/>
      <c r="M221" s="48"/>
      <c r="N221" s="48"/>
    </row>
    <row r="222" spans="2:14" ht="15.75" customHeight="1" thickBot="1">
      <c r="B222" s="22" t="s">
        <v>143</v>
      </c>
      <c r="J222" s="50">
        <f>+J213-J220</f>
        <v>7384</v>
      </c>
      <c r="K222" s="48"/>
      <c r="L222" s="50">
        <f>+L213-L220</f>
        <v>27826</v>
      </c>
      <c r="M222" s="48"/>
      <c r="N222" s="50">
        <f>+N213-N220</f>
        <v>35210</v>
      </c>
    </row>
    <row r="223" spans="10:14" ht="15.75" customHeight="1" thickTop="1">
      <c r="J223" s="93"/>
      <c r="K223" s="48"/>
      <c r="L223" s="93"/>
      <c r="M223" s="48"/>
      <c r="N223" s="93"/>
    </row>
    <row r="224" spans="10:14" ht="15.75" customHeight="1">
      <c r="J224" s="93"/>
      <c r="K224" s="48"/>
      <c r="L224" s="93"/>
      <c r="M224" s="48"/>
      <c r="N224" s="93"/>
    </row>
    <row r="225" spans="10:14" ht="15.75" customHeight="1">
      <c r="J225" s="93"/>
      <c r="K225" s="48"/>
      <c r="L225" s="93"/>
      <c r="M225" s="48"/>
      <c r="N225" s="93"/>
    </row>
    <row r="226" spans="10:14" ht="15.75" customHeight="1">
      <c r="J226" s="93"/>
      <c r="K226" s="48"/>
      <c r="L226" s="93"/>
      <c r="M226" s="48"/>
      <c r="N226" s="93"/>
    </row>
    <row r="227" spans="10:14" ht="15.75" customHeight="1">
      <c r="J227" s="93"/>
      <c r="K227" s="48"/>
      <c r="L227" s="93"/>
      <c r="M227" s="48"/>
      <c r="N227" s="93"/>
    </row>
    <row r="228" spans="10:14" ht="15.75" customHeight="1">
      <c r="J228" s="93"/>
      <c r="K228" s="48"/>
      <c r="L228" s="93"/>
      <c r="M228" s="48"/>
      <c r="N228" s="93"/>
    </row>
    <row r="229" spans="10:14" ht="15.75" customHeight="1">
      <c r="J229" s="93"/>
      <c r="K229" s="48"/>
      <c r="L229" s="93"/>
      <c r="M229" s="48"/>
      <c r="N229" s="93"/>
    </row>
    <row r="230" spans="10:14" ht="15.75" customHeight="1">
      <c r="J230" s="93"/>
      <c r="K230" s="48"/>
      <c r="L230" s="93"/>
      <c r="M230" s="48"/>
      <c r="N230" s="93"/>
    </row>
    <row r="231" spans="10:14" ht="15.75" customHeight="1">
      <c r="J231" s="93"/>
      <c r="K231" s="48"/>
      <c r="L231" s="93"/>
      <c r="M231" s="48"/>
      <c r="N231" s="93"/>
    </row>
    <row r="232" spans="10:14" ht="15.75" customHeight="1">
      <c r="J232" s="93"/>
      <c r="K232" s="48"/>
      <c r="L232" s="93"/>
      <c r="M232" s="48"/>
      <c r="N232" s="93"/>
    </row>
    <row r="233" spans="10:14" ht="15.75" customHeight="1">
      <c r="J233" s="93"/>
      <c r="K233" s="48"/>
      <c r="L233" s="93"/>
      <c r="M233" s="48"/>
      <c r="N233" s="93"/>
    </row>
    <row r="234" spans="10:14" ht="15.75" customHeight="1">
      <c r="J234" s="93"/>
      <c r="K234" s="48"/>
      <c r="L234" s="93"/>
      <c r="M234" s="48"/>
      <c r="N234" s="93"/>
    </row>
    <row r="235" spans="10:14" ht="15.75" customHeight="1">
      <c r="J235" s="93"/>
      <c r="K235" s="48"/>
      <c r="L235" s="93"/>
      <c r="M235" s="48"/>
      <c r="N235" s="93"/>
    </row>
    <row r="236" spans="10:14" ht="15.75" customHeight="1">
      <c r="J236" s="93"/>
      <c r="K236" s="48"/>
      <c r="L236" s="93"/>
      <c r="M236" s="48"/>
      <c r="N236" s="93"/>
    </row>
    <row r="237" spans="10:14" ht="15.75" customHeight="1">
      <c r="J237" s="93"/>
      <c r="K237" s="48"/>
      <c r="L237" s="93"/>
      <c r="M237" s="48"/>
      <c r="N237" s="93"/>
    </row>
    <row r="238" spans="10:14" ht="15.75" customHeight="1">
      <c r="J238" s="93"/>
      <c r="K238" s="48"/>
      <c r="L238" s="93"/>
      <c r="M238" s="48"/>
      <c r="N238" s="93"/>
    </row>
    <row r="239" spans="10:14" ht="15.75" customHeight="1">
      <c r="J239" s="93"/>
      <c r="K239" s="48"/>
      <c r="L239" s="93"/>
      <c r="M239" s="48"/>
      <c r="N239" s="93"/>
    </row>
    <row r="240" spans="1:14" ht="15.75" customHeight="1">
      <c r="A240" s="145" t="s">
        <v>159</v>
      </c>
      <c r="B240" s="145"/>
      <c r="C240" s="145"/>
      <c r="H240" s="97"/>
      <c r="J240" s="97"/>
      <c r="L240" s="97"/>
      <c r="N240" s="97"/>
    </row>
    <row r="241" spans="1:14" ht="15.75" customHeight="1">
      <c r="A241" s="146" t="s">
        <v>189</v>
      </c>
      <c r="B241" s="147"/>
      <c r="C241" s="148"/>
      <c r="H241" s="97"/>
      <c r="J241" s="97"/>
      <c r="L241" s="97"/>
      <c r="N241" s="99" t="s">
        <v>61</v>
      </c>
    </row>
    <row r="242" spans="10:14" ht="15.75" customHeight="1">
      <c r="J242" s="93"/>
      <c r="K242" s="48"/>
      <c r="L242" s="93"/>
      <c r="M242" s="48"/>
      <c r="N242" s="93"/>
    </row>
    <row r="243" spans="10:14" ht="15.75" customHeight="1">
      <c r="J243" s="93"/>
      <c r="K243" s="48"/>
      <c r="L243" s="93"/>
      <c r="M243" s="48"/>
      <c r="N243" s="93"/>
    </row>
    <row r="244" spans="1:3" ht="15.75" customHeight="1">
      <c r="A244" s="23" t="s">
        <v>297</v>
      </c>
      <c r="B244" s="5" t="s">
        <v>345</v>
      </c>
      <c r="C244" s="5"/>
    </row>
    <row r="245" spans="2:14" ht="15.75" customHeight="1">
      <c r="B245" s="144" t="s">
        <v>346</v>
      </c>
      <c r="C245" s="144"/>
      <c r="D245" s="135"/>
      <c r="E245" s="135"/>
      <c r="F245" s="135"/>
      <c r="G245" s="135"/>
      <c r="H245" s="135"/>
      <c r="I245" s="135"/>
      <c r="J245" s="135"/>
      <c r="K245" s="135"/>
      <c r="L245" s="135"/>
      <c r="M245" s="135"/>
      <c r="N245" s="135"/>
    </row>
    <row r="246" spans="2:14" ht="15.75" customHeight="1">
      <c r="B246" s="135"/>
      <c r="C246" s="135"/>
      <c r="D246" s="135"/>
      <c r="E246" s="135"/>
      <c r="F246" s="135"/>
      <c r="G246" s="135"/>
      <c r="H246" s="135"/>
      <c r="I246" s="135"/>
      <c r="J246" s="135"/>
      <c r="K246" s="135"/>
      <c r="L246" s="135"/>
      <c r="M246" s="135"/>
      <c r="N246" s="135"/>
    </row>
    <row r="247" spans="2:14" ht="15.75" customHeight="1">
      <c r="B247" s="32"/>
      <c r="C247" s="32"/>
      <c r="D247" s="32"/>
      <c r="E247" s="32"/>
      <c r="F247" s="32"/>
      <c r="G247" s="32"/>
      <c r="H247" s="32"/>
      <c r="I247" s="32"/>
      <c r="J247" s="32"/>
      <c r="K247" s="32"/>
      <c r="L247" s="32"/>
      <c r="M247" s="32"/>
      <c r="N247" s="32"/>
    </row>
    <row r="248" spans="2:14" ht="15.75" customHeight="1">
      <c r="B248" s="32"/>
      <c r="C248" s="32"/>
      <c r="D248" s="32"/>
      <c r="E248" s="32"/>
      <c r="F248" s="32"/>
      <c r="G248" s="32"/>
      <c r="H248" s="32"/>
      <c r="I248" s="32"/>
      <c r="J248" s="32"/>
      <c r="K248" s="32"/>
      <c r="L248" s="32"/>
      <c r="M248" s="32"/>
      <c r="N248" s="32"/>
    </row>
    <row r="249" spans="1:3" ht="15.75" customHeight="1">
      <c r="A249" s="23" t="s">
        <v>298</v>
      </c>
      <c r="B249" s="5" t="s">
        <v>49</v>
      </c>
      <c r="C249" s="5"/>
    </row>
    <row r="250" ht="15.75" customHeight="1">
      <c r="B250" s="22" t="s">
        <v>315</v>
      </c>
    </row>
    <row r="252" spans="2:14" ht="15.75" customHeight="1">
      <c r="B252" s="86"/>
      <c r="C252" s="86"/>
      <c r="D252" s="32"/>
      <c r="E252" s="32"/>
      <c r="F252" s="32"/>
      <c r="G252" s="32"/>
      <c r="H252" s="32"/>
      <c r="I252" s="32"/>
      <c r="J252" s="32"/>
      <c r="K252" s="32"/>
      <c r="L252" s="32"/>
      <c r="M252" s="32"/>
      <c r="N252" s="32"/>
    </row>
    <row r="253" spans="1:3" ht="15.75" customHeight="1">
      <c r="A253" s="23" t="s">
        <v>299</v>
      </c>
      <c r="B253" s="5" t="s">
        <v>97</v>
      </c>
      <c r="C253" s="5"/>
    </row>
    <row r="254" spans="2:14" ht="15.75" customHeight="1">
      <c r="B254" s="116" t="s">
        <v>173</v>
      </c>
      <c r="C254" s="116"/>
      <c r="D254" s="116"/>
      <c r="E254" s="116"/>
      <c r="F254" s="116"/>
      <c r="G254" s="116"/>
      <c r="H254" s="116"/>
      <c r="I254" s="116"/>
      <c r="J254" s="116"/>
      <c r="K254" s="116"/>
      <c r="L254" s="116"/>
      <c r="M254" s="116"/>
      <c r="N254" s="116"/>
    </row>
    <row r="255" spans="2:14" ht="15.75" customHeight="1">
      <c r="B255" s="116"/>
      <c r="C255" s="116"/>
      <c r="D255" s="116"/>
      <c r="E255" s="116"/>
      <c r="F255" s="116"/>
      <c r="G255" s="116"/>
      <c r="H255" s="116"/>
      <c r="I255" s="116"/>
      <c r="J255" s="116"/>
      <c r="K255" s="116"/>
      <c r="L255" s="116"/>
      <c r="M255" s="116"/>
      <c r="N255" s="116"/>
    </row>
    <row r="256" spans="2:14" ht="15.75" customHeight="1">
      <c r="B256" s="84"/>
      <c r="C256" s="84"/>
      <c r="D256" s="84"/>
      <c r="E256" s="84"/>
      <c r="F256" s="84"/>
      <c r="G256" s="84"/>
      <c r="H256" s="84"/>
      <c r="I256" s="84"/>
      <c r="J256" s="84"/>
      <c r="K256" s="84"/>
      <c r="L256" s="84"/>
      <c r="M256" s="84"/>
      <c r="N256" s="84"/>
    </row>
    <row r="257" ht="15.75" customHeight="1">
      <c r="N257" s="21" t="s">
        <v>51</v>
      </c>
    </row>
    <row r="258" spans="2:3" ht="15.75" customHeight="1">
      <c r="B258" s="1" t="s">
        <v>63</v>
      </c>
      <c r="C258" s="1"/>
    </row>
    <row r="259" spans="2:14" ht="15.75" customHeight="1">
      <c r="B259" s="22" t="s">
        <v>277</v>
      </c>
      <c r="N259" s="25"/>
    </row>
    <row r="260" spans="2:14" ht="15.75" customHeight="1">
      <c r="B260" s="42" t="s">
        <v>279</v>
      </c>
      <c r="N260" s="25">
        <v>353</v>
      </c>
    </row>
    <row r="261" spans="2:14" ht="15.75" customHeight="1">
      <c r="B261" s="42" t="s">
        <v>281</v>
      </c>
      <c r="N261" s="25">
        <v>370</v>
      </c>
    </row>
    <row r="262" spans="2:14" ht="15.75" customHeight="1">
      <c r="B262" s="42" t="s">
        <v>282</v>
      </c>
      <c r="N262" s="25">
        <v>5</v>
      </c>
    </row>
    <row r="263" spans="2:14" ht="15.75" customHeight="1">
      <c r="B263" s="42"/>
      <c r="N263" s="25"/>
    </row>
    <row r="264" spans="2:14" ht="15.75" customHeight="1">
      <c r="B264" s="22" t="s">
        <v>280</v>
      </c>
      <c r="N264" s="26">
        <v>48</v>
      </c>
    </row>
    <row r="265" ht="15.75" customHeight="1">
      <c r="N265" s="63"/>
    </row>
    <row r="266" ht="15.75" customHeight="1" thickBot="1">
      <c r="N266" s="38">
        <f>SUM(N260:N264)</f>
        <v>776</v>
      </c>
    </row>
    <row r="267" spans="2:14" ht="15.75" customHeight="1" thickTop="1">
      <c r="B267" s="22" t="s">
        <v>185</v>
      </c>
      <c r="N267" s="63"/>
    </row>
    <row r="268" spans="10:14" ht="15.75" customHeight="1">
      <c r="J268" s="93"/>
      <c r="K268" s="48"/>
      <c r="L268" s="93"/>
      <c r="M268" s="48"/>
      <c r="N268" s="93"/>
    </row>
    <row r="269" spans="10:14" ht="8.25" customHeight="1">
      <c r="J269" s="93"/>
      <c r="K269" s="48"/>
      <c r="L269" s="93"/>
      <c r="M269" s="48"/>
      <c r="N269" s="93"/>
    </row>
    <row r="270" spans="1:3" ht="15.75" customHeight="1">
      <c r="A270" s="23" t="s">
        <v>300</v>
      </c>
      <c r="B270" s="5" t="s">
        <v>10</v>
      </c>
      <c r="C270" s="5"/>
    </row>
    <row r="271" ht="15.75" customHeight="1">
      <c r="N271" s="21" t="s">
        <v>62</v>
      </c>
    </row>
    <row r="272" ht="15.75" customHeight="1">
      <c r="N272" s="21" t="s">
        <v>114</v>
      </c>
    </row>
    <row r="273" ht="15.75" customHeight="1">
      <c r="N273" s="21" t="s">
        <v>251</v>
      </c>
    </row>
    <row r="274" ht="15.75" customHeight="1">
      <c r="N274" s="21" t="s">
        <v>252</v>
      </c>
    </row>
    <row r="275" ht="15.75" customHeight="1">
      <c r="N275" s="34" t="s">
        <v>352</v>
      </c>
    </row>
    <row r="276" spans="2:14" ht="15.75" customHeight="1">
      <c r="B276" s="1" t="s">
        <v>142</v>
      </c>
      <c r="N276" s="21" t="s">
        <v>51</v>
      </c>
    </row>
    <row r="277" ht="15.75" customHeight="1">
      <c r="B277" s="22" t="s">
        <v>154</v>
      </c>
    </row>
    <row r="278" spans="2:3" ht="15.75" customHeight="1">
      <c r="B278" s="23" t="s">
        <v>155</v>
      </c>
      <c r="C278" s="23"/>
    </row>
    <row r="279" spans="3:14" ht="15.75" customHeight="1">
      <c r="C279" s="22" t="s">
        <v>156</v>
      </c>
      <c r="N279" s="25">
        <v>7224</v>
      </c>
    </row>
    <row r="280" spans="3:14" ht="15.75" customHeight="1">
      <c r="C280" s="22" t="s">
        <v>157</v>
      </c>
      <c r="N280" s="25">
        <v>430</v>
      </c>
    </row>
    <row r="281" spans="3:14" ht="15.75" customHeight="1">
      <c r="C281" s="22" t="s">
        <v>321</v>
      </c>
      <c r="N281" s="25">
        <v>1032</v>
      </c>
    </row>
    <row r="282" spans="3:14" ht="15.75" customHeight="1">
      <c r="C282" s="22" t="s">
        <v>158</v>
      </c>
      <c r="N282" s="26">
        <v>2488</v>
      </c>
    </row>
    <row r="283" ht="15.75" customHeight="1">
      <c r="N283" s="25">
        <f>SUM(N279:N282)</f>
        <v>11174</v>
      </c>
    </row>
    <row r="284" spans="2:14" ht="15.75" customHeight="1">
      <c r="B284" s="23" t="s">
        <v>160</v>
      </c>
      <c r="N284" s="25"/>
    </row>
    <row r="285" spans="3:14" ht="15.75" customHeight="1">
      <c r="C285" s="22" t="s">
        <v>161</v>
      </c>
      <c r="N285" s="26">
        <v>7758</v>
      </c>
    </row>
    <row r="286" ht="9.75" customHeight="1">
      <c r="N286" s="63"/>
    </row>
    <row r="287" ht="15.75" customHeight="1" thickBot="1">
      <c r="N287" s="38">
        <f>+N283+N285</f>
        <v>18932</v>
      </c>
    </row>
    <row r="288" spans="1:14" ht="15.75" customHeight="1" thickTop="1">
      <c r="A288" s="145" t="s">
        <v>159</v>
      </c>
      <c r="B288" s="145"/>
      <c r="C288" s="145"/>
      <c r="N288" s="63"/>
    </row>
    <row r="289" spans="1:14" ht="15.75" customHeight="1">
      <c r="A289" s="146" t="str">
        <f>+A241</f>
        <v>26870 D</v>
      </c>
      <c r="B289" s="147"/>
      <c r="C289" s="148"/>
      <c r="N289" s="99" t="s">
        <v>330</v>
      </c>
    </row>
    <row r="290" spans="1:14" ht="15.75" customHeight="1">
      <c r="A290" s="51"/>
      <c r="B290" s="51"/>
      <c r="C290" s="51"/>
      <c r="N290" s="99"/>
    </row>
    <row r="291" spans="1:14" ht="15.75" customHeight="1">
      <c r="A291" s="51"/>
      <c r="B291" s="51"/>
      <c r="C291" s="51"/>
      <c r="N291" s="99"/>
    </row>
    <row r="292" spans="1:3" ht="15.75" customHeight="1">
      <c r="A292" s="23" t="s">
        <v>301</v>
      </c>
      <c r="B292" s="5" t="s">
        <v>164</v>
      </c>
      <c r="C292" s="5"/>
    </row>
    <row r="293" spans="1:14" ht="15.75" customHeight="1">
      <c r="A293" s="23"/>
      <c r="B293" s="144" t="s">
        <v>413</v>
      </c>
      <c r="C293" s="144"/>
      <c r="D293" s="144"/>
      <c r="E293" s="144"/>
      <c r="F293" s="144"/>
      <c r="G293" s="144"/>
      <c r="H293" s="144"/>
      <c r="I293" s="144"/>
      <c r="J293" s="144"/>
      <c r="K293" s="144"/>
      <c r="L293" s="144"/>
      <c r="M293" s="144"/>
      <c r="N293" s="144"/>
    </row>
    <row r="294" spans="1:14" ht="15.75" customHeight="1">
      <c r="A294" s="23"/>
      <c r="B294" s="144"/>
      <c r="C294" s="144"/>
      <c r="D294" s="144"/>
      <c r="E294" s="144"/>
      <c r="F294" s="144"/>
      <c r="G294" s="144"/>
      <c r="H294" s="144"/>
      <c r="I294" s="144"/>
      <c r="J294" s="144"/>
      <c r="K294" s="144"/>
      <c r="L294" s="144"/>
      <c r="M294" s="144"/>
      <c r="N294" s="144"/>
    </row>
    <row r="295" ht="15.75" customHeight="1">
      <c r="N295" s="21" t="s">
        <v>51</v>
      </c>
    </row>
    <row r="296" ht="15.75" customHeight="1">
      <c r="N296" s="21"/>
    </row>
    <row r="297" spans="2:14" ht="15.75" customHeight="1" thickBot="1">
      <c r="B297" s="23" t="s">
        <v>414</v>
      </c>
      <c r="N297" s="38">
        <v>2000</v>
      </c>
    </row>
    <row r="298" spans="12:14" ht="15.75" customHeight="1" thickTop="1">
      <c r="L298" s="93"/>
      <c r="M298" s="48"/>
      <c r="N298" s="93"/>
    </row>
    <row r="299" spans="1:14" ht="15.75" customHeight="1">
      <c r="A299" s="23" t="s">
        <v>302</v>
      </c>
      <c r="B299" s="5" t="s">
        <v>98</v>
      </c>
      <c r="C299" s="51"/>
      <c r="L299" s="93"/>
      <c r="M299" s="48"/>
      <c r="N299" s="93"/>
    </row>
    <row r="300" spans="2:14" ht="15.75" customHeight="1">
      <c r="B300" s="22" t="s">
        <v>235</v>
      </c>
      <c r="C300" s="51"/>
      <c r="L300" s="93"/>
      <c r="M300" s="48"/>
      <c r="N300" s="93"/>
    </row>
    <row r="301" spans="3:14" ht="15.75" customHeight="1">
      <c r="C301" s="51"/>
      <c r="L301" s="93"/>
      <c r="M301" s="48"/>
      <c r="N301" s="93"/>
    </row>
    <row r="302" spans="12:14" ht="15.75" customHeight="1">
      <c r="L302" s="93"/>
      <c r="M302" s="48"/>
      <c r="N302" s="93"/>
    </row>
    <row r="303" spans="1:14" ht="15.75" customHeight="1">
      <c r="A303" s="42" t="s">
        <v>303</v>
      </c>
      <c r="B303" s="43" t="s">
        <v>147</v>
      </c>
      <c r="C303" s="43"/>
      <c r="D303" s="40"/>
      <c r="E303" s="40"/>
      <c r="F303" s="40"/>
      <c r="G303" s="40"/>
      <c r="H303" s="40"/>
      <c r="I303" s="40"/>
      <c r="J303" s="40"/>
      <c r="K303" s="40"/>
      <c r="L303" s="40"/>
      <c r="M303" s="40"/>
      <c r="N303" s="40"/>
    </row>
    <row r="304" spans="1:14" ht="15.75" customHeight="1">
      <c r="A304" s="39"/>
      <c r="B304" s="135" t="s">
        <v>219</v>
      </c>
      <c r="C304" s="135"/>
      <c r="D304" s="135"/>
      <c r="E304" s="135"/>
      <c r="F304" s="135"/>
      <c r="G304" s="135"/>
      <c r="H304" s="135"/>
      <c r="I304" s="135"/>
      <c r="J304" s="135"/>
      <c r="K304" s="135"/>
      <c r="L304" s="135"/>
      <c r="M304" s="135"/>
      <c r="N304" s="135"/>
    </row>
    <row r="305" spans="1:14" ht="15.75" customHeight="1">
      <c r="A305" s="39"/>
      <c r="B305" s="135"/>
      <c r="C305" s="135"/>
      <c r="D305" s="135"/>
      <c r="E305" s="135"/>
      <c r="F305" s="135"/>
      <c r="G305" s="135"/>
      <c r="H305" s="135"/>
      <c r="I305" s="135"/>
      <c r="J305" s="135"/>
      <c r="K305" s="135"/>
      <c r="L305" s="135"/>
      <c r="M305" s="135"/>
      <c r="N305" s="135"/>
    </row>
    <row r="306" spans="2:14" ht="15.75" customHeight="1">
      <c r="B306" s="135"/>
      <c r="C306" s="135"/>
      <c r="D306" s="135"/>
      <c r="E306" s="135"/>
      <c r="F306" s="135"/>
      <c r="G306" s="135"/>
      <c r="H306" s="135"/>
      <c r="I306" s="135"/>
      <c r="J306" s="135"/>
      <c r="K306" s="135"/>
      <c r="L306" s="135"/>
      <c r="M306" s="135"/>
      <c r="N306" s="135"/>
    </row>
    <row r="307" spans="2:14" ht="15.75" customHeight="1">
      <c r="B307" s="32"/>
      <c r="C307" s="32"/>
      <c r="D307" s="32"/>
      <c r="E307" s="32"/>
      <c r="F307" s="32"/>
      <c r="G307" s="32"/>
      <c r="H307" s="32"/>
      <c r="I307" s="32"/>
      <c r="J307" s="32"/>
      <c r="K307" s="32"/>
      <c r="L307" s="32"/>
      <c r="M307" s="32"/>
      <c r="N307" s="32"/>
    </row>
    <row r="308" spans="2:14" ht="15.75" customHeight="1">
      <c r="B308" s="135" t="s">
        <v>263</v>
      </c>
      <c r="C308" s="135"/>
      <c r="D308" s="135"/>
      <c r="E308" s="135"/>
      <c r="F308" s="135"/>
      <c r="G308" s="135"/>
      <c r="H308" s="135"/>
      <c r="I308" s="135"/>
      <c r="J308" s="135"/>
      <c r="K308" s="135"/>
      <c r="L308" s="135"/>
      <c r="M308" s="135"/>
      <c r="N308" s="135"/>
    </row>
    <row r="309" spans="2:14" ht="15.75" customHeight="1">
      <c r="B309" s="135"/>
      <c r="C309" s="135"/>
      <c r="D309" s="135"/>
      <c r="E309" s="135"/>
      <c r="F309" s="135"/>
      <c r="G309" s="135"/>
      <c r="H309" s="135"/>
      <c r="I309" s="135"/>
      <c r="J309" s="135"/>
      <c r="K309" s="135"/>
      <c r="L309" s="135"/>
      <c r="M309" s="135"/>
      <c r="N309" s="135"/>
    </row>
    <row r="310" spans="2:14" ht="15.75" customHeight="1">
      <c r="B310" s="32"/>
      <c r="C310" s="32"/>
      <c r="D310" s="32"/>
      <c r="E310" s="32"/>
      <c r="F310" s="32"/>
      <c r="G310" s="32"/>
      <c r="H310" s="32"/>
      <c r="I310" s="32"/>
      <c r="J310" s="32"/>
      <c r="K310" s="32"/>
      <c r="L310" s="21" t="s">
        <v>249</v>
      </c>
      <c r="M310" s="21"/>
      <c r="N310" s="21" t="s">
        <v>253</v>
      </c>
    </row>
    <row r="311" spans="2:14" ht="15.75" customHeight="1">
      <c r="B311" s="32"/>
      <c r="C311" s="32"/>
      <c r="D311" s="32"/>
      <c r="E311" s="32"/>
      <c r="F311" s="32"/>
      <c r="G311" s="32"/>
      <c r="H311" s="32"/>
      <c r="I311" s="32"/>
      <c r="J311" s="32"/>
      <c r="K311" s="32"/>
      <c r="L311" s="21" t="s">
        <v>254</v>
      </c>
      <c r="M311" s="21"/>
      <c r="N311" s="21" t="s">
        <v>254</v>
      </c>
    </row>
    <row r="312" spans="2:14" ht="15.75" customHeight="1">
      <c r="B312" s="32"/>
      <c r="C312" s="32"/>
      <c r="D312" s="32"/>
      <c r="E312" s="32"/>
      <c r="F312" s="32"/>
      <c r="G312" s="32"/>
      <c r="H312" s="32"/>
      <c r="I312" s="32"/>
      <c r="J312" s="32"/>
      <c r="K312" s="32"/>
      <c r="L312" s="21" t="s">
        <v>255</v>
      </c>
      <c r="M312" s="21"/>
      <c r="N312" s="21" t="s">
        <v>374</v>
      </c>
    </row>
    <row r="313" spans="2:14" ht="15.75" customHeight="1">
      <c r="B313" s="32"/>
      <c r="C313" s="32"/>
      <c r="D313" s="32"/>
      <c r="E313" s="32"/>
      <c r="F313" s="32"/>
      <c r="G313" s="32"/>
      <c r="H313" s="32"/>
      <c r="I313" s="32"/>
      <c r="J313" s="32"/>
      <c r="K313" s="32"/>
      <c r="L313" s="21" t="s">
        <v>85</v>
      </c>
      <c r="M313" s="21"/>
      <c r="N313" s="21" t="s">
        <v>85</v>
      </c>
    </row>
    <row r="314" spans="2:14" ht="15.75" customHeight="1">
      <c r="B314" s="32"/>
      <c r="C314" s="32"/>
      <c r="D314" s="32"/>
      <c r="E314" s="32"/>
      <c r="F314" s="32"/>
      <c r="G314" s="32"/>
      <c r="H314" s="32"/>
      <c r="I314" s="32"/>
      <c r="J314" s="32"/>
      <c r="K314" s="32"/>
      <c r="L314" s="34" t="s">
        <v>352</v>
      </c>
      <c r="M314" s="35"/>
      <c r="N314" s="34" t="s">
        <v>352</v>
      </c>
    </row>
    <row r="315" spans="2:14" ht="15.75" customHeight="1">
      <c r="B315" s="32"/>
      <c r="C315" s="32"/>
      <c r="D315" s="32"/>
      <c r="E315" s="32"/>
      <c r="F315" s="32"/>
      <c r="G315" s="32"/>
      <c r="H315" s="32"/>
      <c r="I315" s="32"/>
      <c r="J315" s="32"/>
      <c r="K315" s="32"/>
      <c r="L315" s="21" t="s">
        <v>51</v>
      </c>
      <c r="M315" s="21"/>
      <c r="N315" s="21" t="s">
        <v>51</v>
      </c>
    </row>
    <row r="316" spans="2:14" ht="15.75" customHeight="1">
      <c r="B316" s="40" t="s">
        <v>178</v>
      </c>
      <c r="C316" s="32"/>
      <c r="D316" s="32"/>
      <c r="E316" s="32"/>
      <c r="F316" s="32"/>
      <c r="G316" s="32"/>
      <c r="H316" s="32"/>
      <c r="I316" s="32"/>
      <c r="J316" s="32"/>
      <c r="K316" s="32"/>
      <c r="L316" s="21"/>
      <c r="M316" s="21"/>
      <c r="N316" s="21"/>
    </row>
    <row r="317" spans="2:14" ht="9.75" customHeight="1">
      <c r="B317" s="40"/>
      <c r="C317" s="32"/>
      <c r="D317" s="32"/>
      <c r="E317" s="32"/>
      <c r="F317" s="32"/>
      <c r="G317" s="32"/>
      <c r="H317" s="32"/>
      <c r="I317" s="32"/>
      <c r="J317" s="32"/>
      <c r="K317" s="32"/>
      <c r="L317" s="21"/>
      <c r="M317" s="21"/>
      <c r="N317" s="21"/>
    </row>
    <row r="318" spans="2:14" ht="15.75" customHeight="1">
      <c r="B318" s="40" t="s">
        <v>179</v>
      </c>
      <c r="C318" s="32"/>
      <c r="D318" s="32"/>
      <c r="E318" s="32"/>
      <c r="F318" s="32"/>
      <c r="G318" s="32"/>
      <c r="H318" s="32"/>
      <c r="I318" s="32"/>
      <c r="J318" s="32"/>
      <c r="K318" s="32"/>
      <c r="L318" s="48"/>
      <c r="M318" s="48"/>
      <c r="N318" s="48"/>
    </row>
    <row r="319" spans="2:14" ht="15.75" customHeight="1">
      <c r="B319" s="47" t="s">
        <v>180</v>
      </c>
      <c r="C319" s="32"/>
      <c r="D319" s="32"/>
      <c r="E319" s="32"/>
      <c r="F319" s="32"/>
      <c r="G319" s="32"/>
      <c r="H319" s="32"/>
      <c r="I319" s="32"/>
      <c r="J319" s="32"/>
      <c r="K319" s="32"/>
      <c r="L319" s="48">
        <f>+N319-362</f>
        <v>1015</v>
      </c>
      <c r="M319" s="48"/>
      <c r="N319" s="48">
        <v>1377</v>
      </c>
    </row>
    <row r="320" spans="2:14" ht="15.75" customHeight="1" hidden="1">
      <c r="B320" s="47" t="s">
        <v>228</v>
      </c>
      <c r="C320" s="32"/>
      <c r="D320" s="32"/>
      <c r="E320" s="32"/>
      <c r="F320" s="32"/>
      <c r="G320" s="32"/>
      <c r="H320" s="32"/>
      <c r="I320" s="32"/>
      <c r="J320" s="32"/>
      <c r="K320" s="32"/>
      <c r="L320" s="48">
        <v>0</v>
      </c>
      <c r="M320" s="48"/>
      <c r="N320" s="48">
        <v>0</v>
      </c>
    </row>
    <row r="321" spans="2:14" ht="15.75" customHeight="1" hidden="1">
      <c r="B321" s="47" t="s">
        <v>0</v>
      </c>
      <c r="C321" s="32"/>
      <c r="D321" s="32"/>
      <c r="E321" s="32"/>
      <c r="F321" s="32"/>
      <c r="G321" s="32"/>
      <c r="H321" s="32"/>
      <c r="I321" s="32"/>
      <c r="J321" s="32"/>
      <c r="K321" s="32"/>
      <c r="L321" s="48">
        <v>0</v>
      </c>
      <c r="M321" s="48"/>
      <c r="N321" s="48">
        <v>0</v>
      </c>
    </row>
    <row r="322" spans="2:14" ht="15.75" customHeight="1">
      <c r="B322" s="47"/>
      <c r="C322" s="32"/>
      <c r="D322" s="32"/>
      <c r="E322" s="32"/>
      <c r="F322" s="32"/>
      <c r="G322" s="32"/>
      <c r="H322" s="32"/>
      <c r="I322" s="32"/>
      <c r="J322" s="32"/>
      <c r="K322" s="32"/>
      <c r="L322" s="48"/>
      <c r="M322" s="48"/>
      <c r="N322" s="48"/>
    </row>
    <row r="323" spans="2:14" ht="15.75" customHeight="1">
      <c r="B323" s="40" t="s">
        <v>181</v>
      </c>
      <c r="C323" s="32"/>
      <c r="D323" s="32"/>
      <c r="E323" s="32"/>
      <c r="F323" s="32"/>
      <c r="G323" s="32"/>
      <c r="H323" s="32"/>
      <c r="I323" s="32"/>
      <c r="J323" s="32"/>
      <c r="K323" s="32"/>
      <c r="L323" s="48"/>
      <c r="M323" s="48"/>
      <c r="N323" s="48"/>
    </row>
    <row r="324" spans="2:14" ht="15.75" customHeight="1">
      <c r="B324" s="47" t="s">
        <v>180</v>
      </c>
      <c r="C324" s="32"/>
      <c r="D324" s="32"/>
      <c r="E324" s="32"/>
      <c r="F324" s="32"/>
      <c r="G324" s="32"/>
      <c r="H324" s="32"/>
      <c r="I324" s="32"/>
      <c r="J324" s="32"/>
      <c r="K324" s="32"/>
      <c r="L324" s="48">
        <f>+N324-542</f>
        <v>618</v>
      </c>
      <c r="M324" s="48"/>
      <c r="N324" s="48">
        <v>1160</v>
      </c>
    </row>
    <row r="325" spans="2:14" ht="15.75" customHeight="1" hidden="1">
      <c r="B325" s="47"/>
      <c r="C325" s="32"/>
      <c r="D325" s="32"/>
      <c r="E325" s="32"/>
      <c r="F325" s="32"/>
      <c r="G325" s="32"/>
      <c r="H325" s="32"/>
      <c r="I325" s="32"/>
      <c r="J325" s="32"/>
      <c r="K325" s="32"/>
      <c r="L325" s="48"/>
      <c r="M325" s="48"/>
      <c r="N325" s="48"/>
    </row>
    <row r="326" spans="2:14" ht="15.75" customHeight="1" hidden="1">
      <c r="B326" s="40" t="s">
        <v>243</v>
      </c>
      <c r="C326" s="32"/>
      <c r="D326" s="32"/>
      <c r="E326" s="32"/>
      <c r="F326" s="32"/>
      <c r="G326" s="32"/>
      <c r="H326" s="32"/>
      <c r="I326" s="32"/>
      <c r="J326" s="32"/>
      <c r="K326" s="32"/>
      <c r="L326" s="48"/>
      <c r="M326" s="48"/>
      <c r="N326" s="48"/>
    </row>
    <row r="327" spans="2:14" ht="15.75" customHeight="1" hidden="1">
      <c r="B327" s="47" t="s">
        <v>228</v>
      </c>
      <c r="C327" s="32"/>
      <c r="D327" s="32"/>
      <c r="E327" s="32"/>
      <c r="F327" s="32"/>
      <c r="G327" s="32"/>
      <c r="H327" s="32"/>
      <c r="I327" s="32"/>
      <c r="J327" s="32"/>
      <c r="K327" s="32"/>
      <c r="L327" s="48">
        <v>0</v>
      </c>
      <c r="M327" s="48"/>
      <c r="N327" s="48">
        <f>+L327</f>
        <v>0</v>
      </c>
    </row>
    <row r="328" spans="2:14" ht="15.75" customHeight="1" hidden="1">
      <c r="B328" s="47"/>
      <c r="C328" s="32"/>
      <c r="D328" s="32"/>
      <c r="E328" s="32"/>
      <c r="F328" s="32"/>
      <c r="G328" s="32"/>
      <c r="H328" s="32"/>
      <c r="I328" s="32"/>
      <c r="J328" s="32"/>
      <c r="K328" s="32"/>
      <c r="L328" s="48"/>
      <c r="M328" s="48"/>
      <c r="N328" s="48"/>
    </row>
    <row r="329" spans="2:14" ht="15.75" customHeight="1">
      <c r="B329" s="47"/>
      <c r="C329" s="32"/>
      <c r="D329" s="32"/>
      <c r="E329" s="32"/>
      <c r="F329" s="32"/>
      <c r="G329" s="32"/>
      <c r="H329" s="32"/>
      <c r="I329" s="32"/>
      <c r="J329" s="32"/>
      <c r="K329" s="32"/>
      <c r="L329" s="48"/>
      <c r="M329" s="48"/>
      <c r="N329" s="48"/>
    </row>
    <row r="330" spans="2:14" ht="15.75" customHeight="1">
      <c r="B330" s="40" t="s">
        <v>182</v>
      </c>
      <c r="C330" s="32"/>
      <c r="D330" s="32"/>
      <c r="E330" s="32"/>
      <c r="F330" s="32"/>
      <c r="G330" s="32"/>
      <c r="H330" s="32"/>
      <c r="I330" s="32"/>
      <c r="J330" s="32"/>
      <c r="K330" s="32"/>
      <c r="L330" s="83"/>
      <c r="M330" s="83"/>
      <c r="N330" s="83"/>
    </row>
    <row r="331" spans="2:14" ht="15.75" customHeight="1">
      <c r="B331" s="47" t="s">
        <v>388</v>
      </c>
      <c r="C331" s="32"/>
      <c r="D331" s="32"/>
      <c r="E331" s="32"/>
      <c r="F331" s="32"/>
      <c r="G331" s="32"/>
      <c r="H331" s="32"/>
      <c r="I331" s="32"/>
      <c r="J331" s="32"/>
      <c r="K331" s="32"/>
      <c r="L331" s="83">
        <f>+N331+0</f>
        <v>115</v>
      </c>
      <c r="M331" s="83"/>
      <c r="N331" s="83">
        <v>115</v>
      </c>
    </row>
    <row r="332" spans="2:14" ht="15.75" customHeight="1">
      <c r="B332" s="47" t="s">
        <v>0</v>
      </c>
      <c r="C332" s="32"/>
      <c r="D332" s="32"/>
      <c r="E332" s="32"/>
      <c r="F332" s="32"/>
      <c r="G332" s="32"/>
      <c r="H332" s="32"/>
      <c r="I332" s="32"/>
      <c r="J332" s="32"/>
      <c r="K332" s="32"/>
      <c r="L332" s="83">
        <f>+N332+10</f>
        <v>-4</v>
      </c>
      <c r="M332" s="83"/>
      <c r="N332" s="83">
        <v>-14</v>
      </c>
    </row>
    <row r="333" spans="2:14" ht="15.75" customHeight="1">
      <c r="B333" s="47" t="s">
        <v>228</v>
      </c>
      <c r="C333" s="32"/>
      <c r="D333" s="32"/>
      <c r="E333" s="32"/>
      <c r="F333" s="32"/>
      <c r="G333" s="32"/>
      <c r="H333" s="32"/>
      <c r="I333" s="32"/>
      <c r="J333" s="32"/>
      <c r="K333" s="32"/>
      <c r="L333" s="83">
        <f>+N333+546</f>
        <v>0</v>
      </c>
      <c r="M333" s="83"/>
      <c r="N333" s="83">
        <v>-546</v>
      </c>
    </row>
    <row r="334" spans="2:14" ht="15.75" customHeight="1">
      <c r="B334" s="47"/>
      <c r="C334" s="32"/>
      <c r="D334" s="32"/>
      <c r="E334" s="32"/>
      <c r="F334" s="32"/>
      <c r="G334" s="32"/>
      <c r="H334" s="32"/>
      <c r="I334" s="32"/>
      <c r="J334" s="32"/>
      <c r="K334" s="32"/>
      <c r="L334" s="83"/>
      <c r="M334" s="83"/>
      <c r="N334" s="83"/>
    </row>
    <row r="335" spans="2:14" ht="15.75" customHeight="1" hidden="1">
      <c r="B335" s="40" t="s">
        <v>183</v>
      </c>
      <c r="C335" s="32"/>
      <c r="D335" s="32"/>
      <c r="E335" s="32"/>
      <c r="F335" s="32"/>
      <c r="G335" s="32"/>
      <c r="H335" s="32"/>
      <c r="I335" s="32"/>
      <c r="J335" s="32"/>
      <c r="K335" s="32"/>
      <c r="L335" s="83"/>
      <c r="M335" s="83"/>
      <c r="N335" s="83"/>
    </row>
    <row r="336" spans="2:14" ht="15.75" customHeight="1" hidden="1">
      <c r="B336" s="47" t="s">
        <v>214</v>
      </c>
      <c r="C336" s="32"/>
      <c r="D336" s="32"/>
      <c r="E336" s="32"/>
      <c r="F336" s="32"/>
      <c r="G336" s="32"/>
      <c r="H336" s="32"/>
      <c r="I336" s="32"/>
      <c r="J336" s="32"/>
      <c r="K336" s="32"/>
      <c r="L336" s="83">
        <v>0</v>
      </c>
      <c r="M336" s="83"/>
      <c r="N336" s="83">
        <v>0</v>
      </c>
    </row>
    <row r="337" spans="2:14" ht="15.75" customHeight="1" hidden="1">
      <c r="B337" s="47"/>
      <c r="C337" s="32"/>
      <c r="D337" s="32"/>
      <c r="E337" s="32"/>
      <c r="F337" s="32"/>
      <c r="G337" s="32"/>
      <c r="H337" s="32"/>
      <c r="I337" s="32"/>
      <c r="J337" s="32"/>
      <c r="K337" s="32"/>
      <c r="L337" s="83"/>
      <c r="M337" s="83"/>
      <c r="N337" s="83"/>
    </row>
    <row r="338" spans="2:14" ht="15.75" customHeight="1">
      <c r="B338" s="40" t="s">
        <v>1</v>
      </c>
      <c r="C338" s="32"/>
      <c r="D338" s="32"/>
      <c r="E338" s="32"/>
      <c r="F338" s="32"/>
      <c r="G338" s="32"/>
      <c r="H338" s="32"/>
      <c r="I338" s="32"/>
      <c r="J338" s="32"/>
      <c r="K338" s="32"/>
      <c r="L338" s="83"/>
      <c r="M338" s="83"/>
      <c r="N338" s="83"/>
    </row>
    <row r="339" spans="2:14" ht="15.75" customHeight="1">
      <c r="B339" s="47" t="s">
        <v>4</v>
      </c>
      <c r="C339" s="32"/>
      <c r="D339" s="32"/>
      <c r="E339" s="32"/>
      <c r="F339" s="32"/>
      <c r="G339" s="32"/>
      <c r="H339" s="32"/>
      <c r="I339" s="32"/>
      <c r="J339" s="32"/>
      <c r="K339" s="32"/>
      <c r="L339" s="92">
        <f>+N339+18</f>
        <v>-8</v>
      </c>
      <c r="M339" s="92"/>
      <c r="N339" s="92">
        <v>-26</v>
      </c>
    </row>
    <row r="340" spans="2:14" ht="15.75" customHeight="1">
      <c r="B340" s="47"/>
      <c r="C340" s="32"/>
      <c r="D340" s="32"/>
      <c r="E340" s="32"/>
      <c r="F340" s="32"/>
      <c r="G340" s="32"/>
      <c r="H340" s="32"/>
      <c r="I340" s="32"/>
      <c r="J340" s="32"/>
      <c r="K340" s="32"/>
      <c r="L340" s="83"/>
      <c r="M340" s="83"/>
      <c r="N340" s="83"/>
    </row>
    <row r="341" spans="2:14" ht="15.75" customHeight="1">
      <c r="B341" s="40" t="s">
        <v>2</v>
      </c>
      <c r="C341" s="32"/>
      <c r="D341" s="32"/>
      <c r="E341" s="32"/>
      <c r="F341" s="32"/>
      <c r="G341" s="32"/>
      <c r="H341" s="32"/>
      <c r="I341" s="32"/>
      <c r="J341" s="32"/>
      <c r="K341" s="32"/>
      <c r="L341" s="83"/>
      <c r="M341" s="83"/>
      <c r="N341" s="83"/>
    </row>
    <row r="342" spans="2:14" ht="15.75" customHeight="1" thickBot="1">
      <c r="B342" s="47" t="s">
        <v>3</v>
      </c>
      <c r="C342" s="32"/>
      <c r="D342" s="32"/>
      <c r="E342" s="32"/>
      <c r="F342" s="32"/>
      <c r="G342" s="32"/>
      <c r="H342" s="32"/>
      <c r="I342" s="32"/>
      <c r="J342" s="32"/>
      <c r="K342" s="32"/>
      <c r="L342" s="85">
        <f>+N342+0</f>
        <v>-25</v>
      </c>
      <c r="M342" s="83"/>
      <c r="N342" s="85">
        <v>-25</v>
      </c>
    </row>
    <row r="343" spans="2:14" ht="15.75" customHeight="1" thickTop="1">
      <c r="B343" s="47"/>
      <c r="C343" s="32"/>
      <c r="D343" s="32"/>
      <c r="E343" s="32"/>
      <c r="F343" s="32"/>
      <c r="G343" s="32"/>
      <c r="H343" s="32"/>
      <c r="I343" s="32"/>
      <c r="J343" s="32"/>
      <c r="K343" s="32"/>
      <c r="L343" s="92"/>
      <c r="M343" s="83"/>
      <c r="N343" s="92"/>
    </row>
    <row r="344" spans="1:14" ht="15.75" customHeight="1">
      <c r="A344" s="145" t="s">
        <v>159</v>
      </c>
      <c r="B344" s="145"/>
      <c r="C344" s="145"/>
      <c r="L344" s="39"/>
      <c r="M344" s="39"/>
      <c r="N344" s="39"/>
    </row>
    <row r="345" spans="1:14" ht="15.75" customHeight="1">
      <c r="A345" s="146" t="str">
        <f>+A2</f>
        <v>26870 D</v>
      </c>
      <c r="B345" s="147"/>
      <c r="C345" s="148"/>
      <c r="L345" s="39"/>
      <c r="M345" s="39"/>
      <c r="N345" s="99" t="s">
        <v>101</v>
      </c>
    </row>
    <row r="346" spans="12:14" ht="15.75" customHeight="1">
      <c r="L346" s="39"/>
      <c r="M346" s="39"/>
      <c r="N346" s="39"/>
    </row>
    <row r="347" spans="12:14" ht="15.75" customHeight="1">
      <c r="L347" s="39"/>
      <c r="M347" s="39"/>
      <c r="N347" s="39"/>
    </row>
    <row r="348" spans="1:14" ht="15.75" customHeight="1">
      <c r="A348" s="96" t="s">
        <v>396</v>
      </c>
      <c r="L348" s="39"/>
      <c r="M348" s="39"/>
      <c r="N348" s="39"/>
    </row>
    <row r="349" spans="1:14" ht="15.75" customHeight="1">
      <c r="A349" s="96"/>
      <c r="L349" s="39"/>
      <c r="M349" s="39"/>
      <c r="N349" s="39"/>
    </row>
    <row r="350" spans="1:3" ht="15.75" customHeight="1">
      <c r="A350" s="23" t="s">
        <v>304</v>
      </c>
      <c r="B350" s="5" t="s">
        <v>106</v>
      </c>
      <c r="C350" s="5"/>
    </row>
    <row r="351" ht="7.5" customHeight="1"/>
    <row r="352" spans="8:14" ht="15.75" customHeight="1">
      <c r="H352" s="21" t="s">
        <v>62</v>
      </c>
      <c r="I352" s="21"/>
      <c r="J352" s="21" t="s">
        <v>115</v>
      </c>
      <c r="K352" s="21"/>
      <c r="L352" s="21"/>
      <c r="M352" s="21"/>
      <c r="N352" s="21"/>
    </row>
    <row r="353" spans="8:14" ht="15.75" customHeight="1">
      <c r="H353" s="21" t="s">
        <v>253</v>
      </c>
      <c r="I353" s="21"/>
      <c r="J353" s="21" t="s">
        <v>253</v>
      </c>
      <c r="K353" s="21"/>
      <c r="L353" s="21"/>
      <c r="M353" s="21"/>
      <c r="N353" s="21"/>
    </row>
    <row r="354" spans="8:14" ht="15.75" customHeight="1">
      <c r="H354" s="21" t="s">
        <v>254</v>
      </c>
      <c r="I354" s="21"/>
      <c r="J354" s="21" t="s">
        <v>254</v>
      </c>
      <c r="K354" s="21"/>
      <c r="L354" s="21"/>
      <c r="M354" s="21"/>
      <c r="N354" s="21"/>
    </row>
    <row r="355" spans="8:14" ht="15.75" customHeight="1">
      <c r="H355" s="21" t="s">
        <v>374</v>
      </c>
      <c r="I355" s="21"/>
      <c r="J355" s="21" t="s">
        <v>374</v>
      </c>
      <c r="K355" s="21"/>
      <c r="L355" s="21"/>
      <c r="M355" s="21"/>
      <c r="N355" s="21"/>
    </row>
    <row r="356" spans="8:14" ht="15.75" customHeight="1">
      <c r="H356" s="21" t="s">
        <v>85</v>
      </c>
      <c r="I356" s="21"/>
      <c r="J356" s="21" t="s">
        <v>85</v>
      </c>
      <c r="K356" s="21"/>
      <c r="L356" s="21"/>
      <c r="M356" s="21"/>
      <c r="N356" s="21"/>
    </row>
    <row r="357" spans="8:14" ht="15.75" customHeight="1">
      <c r="H357" s="111" t="s">
        <v>352</v>
      </c>
      <c r="I357" s="35"/>
      <c r="J357" s="111" t="s">
        <v>353</v>
      </c>
      <c r="K357" s="35"/>
      <c r="L357" s="117" t="s">
        <v>322</v>
      </c>
      <c r="M357" s="117"/>
      <c r="N357" s="117"/>
    </row>
    <row r="358" spans="8:14" ht="15.75" customHeight="1">
      <c r="H358" s="21" t="s">
        <v>51</v>
      </c>
      <c r="I358" s="21"/>
      <c r="J358" s="21" t="s">
        <v>51</v>
      </c>
      <c r="K358" s="21"/>
      <c r="L358" s="21" t="s">
        <v>51</v>
      </c>
      <c r="M358" s="21"/>
      <c r="N358" s="21" t="s">
        <v>111</v>
      </c>
    </row>
    <row r="359" ht="8.25" customHeight="1"/>
    <row r="360" spans="2:14" ht="15.75" customHeight="1">
      <c r="B360" s="22" t="s">
        <v>112</v>
      </c>
      <c r="H360" s="25">
        <f>+GIS!K16</f>
        <v>31116</v>
      </c>
      <c r="I360" s="25"/>
      <c r="J360" s="25">
        <f>+GIS!M16</f>
        <v>24689</v>
      </c>
      <c r="K360" s="25"/>
      <c r="L360" s="25">
        <f>+H360-J360</f>
        <v>6427</v>
      </c>
      <c r="M360" s="44"/>
      <c r="N360" s="44">
        <f>+L360/J360*100</f>
        <v>26.031836040341854</v>
      </c>
    </row>
    <row r="361" spans="2:14" ht="15.75" customHeight="1">
      <c r="B361" s="22" t="s">
        <v>375</v>
      </c>
      <c r="H361" s="25"/>
      <c r="I361" s="25"/>
      <c r="J361" s="25"/>
      <c r="K361" s="25"/>
      <c r="L361" s="25"/>
      <c r="M361" s="44"/>
      <c r="N361" s="44"/>
    </row>
    <row r="362" spans="3:14" ht="15.75" customHeight="1">
      <c r="C362" s="22" t="s">
        <v>187</v>
      </c>
      <c r="H362" s="25">
        <f>+GIS!K36</f>
        <v>3996</v>
      </c>
      <c r="I362" s="25"/>
      <c r="J362" s="25">
        <f>+GIS!M36</f>
        <v>5124</v>
      </c>
      <c r="K362" s="25"/>
      <c r="L362" s="25">
        <f>+H362-J362</f>
        <v>-1128</v>
      </c>
      <c r="M362" s="44"/>
      <c r="N362" s="44">
        <f>+L362/J362*100</f>
        <v>-22.01405152224824</v>
      </c>
    </row>
    <row r="363" spans="2:14" ht="15.75" customHeight="1">
      <c r="B363" s="22" t="s">
        <v>376</v>
      </c>
      <c r="H363" s="25">
        <f>+GIS!K40</f>
        <v>4116</v>
      </c>
      <c r="I363" s="25"/>
      <c r="J363" s="25">
        <f>+GIS!M40</f>
        <v>5313</v>
      </c>
      <c r="K363" s="25"/>
      <c r="L363" s="25">
        <f>+H363-J363</f>
        <v>-1197</v>
      </c>
      <c r="M363" s="44"/>
      <c r="N363" s="44">
        <f>+L363/J363*100</f>
        <v>-22.529644268774703</v>
      </c>
    </row>
    <row r="364" spans="2:14" ht="15.75" customHeight="1">
      <c r="B364" s="22" t="s">
        <v>377</v>
      </c>
      <c r="H364" s="25"/>
      <c r="I364" s="25"/>
      <c r="J364" s="25"/>
      <c r="K364" s="25"/>
      <c r="L364" s="25"/>
      <c r="M364" s="44"/>
      <c r="N364" s="44"/>
    </row>
    <row r="365" spans="3:14" ht="15.75" customHeight="1">
      <c r="C365" s="22" t="s">
        <v>348</v>
      </c>
      <c r="H365" s="25">
        <f>+GIS!K48</f>
        <v>2271</v>
      </c>
      <c r="I365" s="25"/>
      <c r="J365" s="25">
        <f>+GIS!M48</f>
        <v>3974</v>
      </c>
      <c r="K365" s="25"/>
      <c r="L365" s="25">
        <f>+H365-J365</f>
        <v>-1703</v>
      </c>
      <c r="M365" s="44"/>
      <c r="N365" s="44">
        <f>+L365/J365*100</f>
        <v>-42.853548062405636</v>
      </c>
    </row>
    <row r="366" ht="5.25" customHeight="1">
      <c r="H366" s="70"/>
    </row>
    <row r="367" spans="2:14" ht="15.75" customHeight="1">
      <c r="B367" s="144" t="s">
        <v>412</v>
      </c>
      <c r="C367" s="144"/>
      <c r="D367" s="144"/>
      <c r="E367" s="144"/>
      <c r="F367" s="144"/>
      <c r="G367" s="144"/>
      <c r="H367" s="144"/>
      <c r="I367" s="144"/>
      <c r="J367" s="144"/>
      <c r="K367" s="144"/>
      <c r="L367" s="144"/>
      <c r="M367" s="144"/>
      <c r="N367" s="144"/>
    </row>
    <row r="368" spans="2:14" ht="15.75" customHeight="1">
      <c r="B368" s="144"/>
      <c r="C368" s="144"/>
      <c r="D368" s="144"/>
      <c r="E368" s="144"/>
      <c r="F368" s="144"/>
      <c r="G368" s="144"/>
      <c r="H368" s="144"/>
      <c r="I368" s="144"/>
      <c r="J368" s="144"/>
      <c r="K368" s="144"/>
      <c r="L368" s="144"/>
      <c r="M368" s="144"/>
      <c r="N368" s="144"/>
    </row>
    <row r="369" spans="2:14" ht="15.75" customHeight="1">
      <c r="B369" s="144"/>
      <c r="C369" s="144"/>
      <c r="D369" s="144"/>
      <c r="E369" s="144"/>
      <c r="F369" s="144"/>
      <c r="G369" s="144"/>
      <c r="H369" s="144"/>
      <c r="I369" s="144"/>
      <c r="J369" s="144"/>
      <c r="K369" s="144"/>
      <c r="L369" s="144"/>
      <c r="M369" s="144"/>
      <c r="N369" s="144"/>
    </row>
    <row r="370" spans="2:14" ht="15.75" customHeight="1">
      <c r="B370" s="144"/>
      <c r="C370" s="144"/>
      <c r="D370" s="144"/>
      <c r="E370" s="144"/>
      <c r="F370" s="144"/>
      <c r="G370" s="144"/>
      <c r="H370" s="144"/>
      <c r="I370" s="144"/>
      <c r="J370" s="144"/>
      <c r="K370" s="144"/>
      <c r="L370" s="144"/>
      <c r="M370" s="144"/>
      <c r="N370" s="144"/>
    </row>
    <row r="371" spans="3:14" ht="15.75" customHeight="1">
      <c r="C371" s="86"/>
      <c r="D371" s="86"/>
      <c r="E371" s="86"/>
      <c r="F371" s="86"/>
      <c r="G371" s="86"/>
      <c r="H371" s="86"/>
      <c r="I371" s="86"/>
      <c r="J371" s="86"/>
      <c r="K371" s="86"/>
      <c r="L371" s="86"/>
      <c r="M371" s="86"/>
      <c r="N371" s="86"/>
    </row>
    <row r="372" spans="1:14" ht="15.75" customHeight="1">
      <c r="A372" s="23" t="s">
        <v>305</v>
      </c>
      <c r="B372" s="122" t="s">
        <v>209</v>
      </c>
      <c r="C372" s="122"/>
      <c r="D372" s="144"/>
      <c r="E372" s="144"/>
      <c r="F372" s="144"/>
      <c r="G372" s="144"/>
      <c r="H372" s="144"/>
      <c r="I372" s="144"/>
      <c r="J372" s="144"/>
      <c r="K372" s="144"/>
      <c r="L372" s="144"/>
      <c r="M372" s="144"/>
      <c r="N372" s="144"/>
    </row>
    <row r="373" spans="1:14" ht="15.75" customHeight="1">
      <c r="A373" s="23"/>
      <c r="B373" s="144"/>
      <c r="C373" s="144"/>
      <c r="D373" s="144"/>
      <c r="E373" s="144"/>
      <c r="F373" s="144"/>
      <c r="G373" s="144"/>
      <c r="H373" s="144"/>
      <c r="I373" s="144"/>
      <c r="J373" s="144"/>
      <c r="K373" s="144"/>
      <c r="L373" s="144"/>
      <c r="M373" s="144"/>
      <c r="N373" s="144"/>
    </row>
    <row r="374" ht="8.25" customHeight="1"/>
    <row r="375" spans="8:14" ht="15.75" customHeight="1">
      <c r="H375" s="21" t="s">
        <v>62</v>
      </c>
      <c r="I375" s="21"/>
      <c r="J375" s="21" t="s">
        <v>110</v>
      </c>
      <c r="K375" s="21"/>
      <c r="L375" s="21"/>
      <c r="M375" s="21"/>
      <c r="N375" s="21"/>
    </row>
    <row r="376" spans="8:14" ht="15.75" customHeight="1">
      <c r="H376" s="21" t="s">
        <v>114</v>
      </c>
      <c r="I376" s="21"/>
      <c r="J376" s="21" t="s">
        <v>114</v>
      </c>
      <c r="K376" s="21"/>
      <c r="L376" s="21"/>
      <c r="M376" s="21"/>
      <c r="N376" s="21"/>
    </row>
    <row r="377" spans="6:14" ht="15.75" customHeight="1">
      <c r="F377" s="21"/>
      <c r="G377" s="21"/>
      <c r="H377" s="21" t="s">
        <v>109</v>
      </c>
      <c r="I377" s="21"/>
      <c r="J377" s="21" t="s">
        <v>109</v>
      </c>
      <c r="K377" s="21"/>
      <c r="L377" s="21"/>
      <c r="M377" s="21"/>
      <c r="N377" s="21"/>
    </row>
    <row r="378" spans="6:14" ht="15.75" customHeight="1">
      <c r="F378" s="21"/>
      <c r="G378" s="21"/>
      <c r="H378" s="21" t="s">
        <v>255</v>
      </c>
      <c r="I378" s="21"/>
      <c r="J378" s="21" t="s">
        <v>255</v>
      </c>
      <c r="K378" s="21"/>
      <c r="L378" s="21"/>
      <c r="M378" s="21"/>
      <c r="N378" s="21"/>
    </row>
    <row r="379" spans="6:14" ht="15.75" customHeight="1">
      <c r="F379" s="21"/>
      <c r="G379" s="21"/>
      <c r="H379" s="21" t="s">
        <v>85</v>
      </c>
      <c r="I379" s="21"/>
      <c r="J379" s="21" t="s">
        <v>85</v>
      </c>
      <c r="K379" s="21"/>
      <c r="L379" s="21"/>
      <c r="M379" s="21"/>
      <c r="N379" s="21"/>
    </row>
    <row r="380" spans="8:14" ht="15.75" customHeight="1">
      <c r="H380" s="111" t="s">
        <v>352</v>
      </c>
      <c r="I380" s="21"/>
      <c r="J380" s="111" t="s">
        <v>283</v>
      </c>
      <c r="K380" s="35"/>
      <c r="L380" s="117" t="s">
        <v>378</v>
      </c>
      <c r="M380" s="117"/>
      <c r="N380" s="117"/>
    </row>
    <row r="381" spans="8:14" ht="15.75" customHeight="1">
      <c r="H381" s="21" t="s">
        <v>51</v>
      </c>
      <c r="I381" s="21"/>
      <c r="J381" s="21" t="s">
        <v>51</v>
      </c>
      <c r="K381" s="21"/>
      <c r="L381" s="21" t="s">
        <v>51</v>
      </c>
      <c r="M381" s="21"/>
      <c r="N381" s="21" t="s">
        <v>111</v>
      </c>
    </row>
    <row r="382" ht="6.75" customHeight="1"/>
    <row r="383" spans="2:14" ht="15.75" customHeight="1">
      <c r="B383" s="22" t="s">
        <v>112</v>
      </c>
      <c r="H383" s="25">
        <f>+GIS!G16</f>
        <v>16396</v>
      </c>
      <c r="I383" s="25"/>
      <c r="J383" s="100">
        <v>14720</v>
      </c>
      <c r="K383" s="25"/>
      <c r="L383" s="25">
        <f>+H383-J383</f>
        <v>1676</v>
      </c>
      <c r="M383" s="44"/>
      <c r="N383" s="44">
        <f>+L383/J383*100</f>
        <v>11.38586956521739</v>
      </c>
    </row>
    <row r="384" spans="2:14" ht="15.75" customHeight="1">
      <c r="B384" s="22" t="s">
        <v>397</v>
      </c>
      <c r="H384" s="25"/>
      <c r="I384" s="25"/>
      <c r="J384" s="100"/>
      <c r="K384" s="25"/>
      <c r="L384" s="25"/>
      <c r="M384" s="44"/>
      <c r="N384" s="44"/>
    </row>
    <row r="385" spans="3:14" ht="15.75" customHeight="1">
      <c r="C385" s="22" t="s">
        <v>187</v>
      </c>
      <c r="H385" s="25">
        <f>+GIS!G36</f>
        <v>4291</v>
      </c>
      <c r="I385" s="25"/>
      <c r="J385" s="100">
        <v>-295</v>
      </c>
      <c r="K385" s="25"/>
      <c r="L385" s="25">
        <f>+H385-J385</f>
        <v>4586</v>
      </c>
      <c r="M385" s="44"/>
      <c r="N385" s="115" t="s">
        <v>400</v>
      </c>
    </row>
    <row r="386" spans="2:14" ht="15.75" customHeight="1">
      <c r="B386" s="22" t="s">
        <v>398</v>
      </c>
      <c r="H386" s="25">
        <f>+GIS!G40</f>
        <v>4455</v>
      </c>
      <c r="I386" s="25"/>
      <c r="J386" s="100">
        <v>-339</v>
      </c>
      <c r="K386" s="25"/>
      <c r="L386" s="25">
        <f>+H386-J386</f>
        <v>4794</v>
      </c>
      <c r="M386" s="44"/>
      <c r="N386" s="115" t="s">
        <v>400</v>
      </c>
    </row>
    <row r="387" spans="2:14" ht="15.75" customHeight="1">
      <c r="B387" s="22" t="s">
        <v>399</v>
      </c>
      <c r="H387" s="25"/>
      <c r="I387" s="25"/>
      <c r="J387" s="100"/>
      <c r="K387" s="25"/>
      <c r="L387" s="25"/>
      <c r="M387" s="44"/>
      <c r="N387" s="44"/>
    </row>
    <row r="388" spans="3:14" ht="15.75" customHeight="1">
      <c r="C388" s="22" t="s">
        <v>348</v>
      </c>
      <c r="H388" s="25">
        <f>+GIS!G48</f>
        <v>3405</v>
      </c>
      <c r="I388" s="25"/>
      <c r="J388" s="100">
        <v>-1134</v>
      </c>
      <c r="K388" s="25"/>
      <c r="L388" s="25">
        <f>+H388-J388</f>
        <v>4539</v>
      </c>
      <c r="M388" s="44"/>
      <c r="N388" s="115" t="s">
        <v>400</v>
      </c>
    </row>
    <row r="389" ht="7.5" customHeight="1"/>
    <row r="390" spans="1:2" ht="15.75" customHeight="1">
      <c r="A390" s="96"/>
      <c r="B390" s="22" t="s">
        <v>401</v>
      </c>
    </row>
    <row r="391" ht="6" customHeight="1">
      <c r="A391" s="96"/>
    </row>
    <row r="392" spans="1:14" ht="15.75" customHeight="1">
      <c r="A392" s="96"/>
      <c r="B392" s="144" t="s">
        <v>410</v>
      </c>
      <c r="C392" s="144"/>
      <c r="D392" s="144"/>
      <c r="E392" s="144"/>
      <c r="F392" s="144"/>
      <c r="G392" s="144"/>
      <c r="H392" s="144"/>
      <c r="I392" s="144"/>
      <c r="J392" s="144"/>
      <c r="K392" s="144"/>
      <c r="L392" s="144"/>
      <c r="M392" s="144"/>
      <c r="N392" s="144"/>
    </row>
    <row r="393" spans="1:14" ht="15.75" customHeight="1">
      <c r="A393" s="96"/>
      <c r="B393" s="144"/>
      <c r="C393" s="144"/>
      <c r="D393" s="144"/>
      <c r="E393" s="144"/>
      <c r="F393" s="144"/>
      <c r="G393" s="144"/>
      <c r="H393" s="144"/>
      <c r="I393" s="144"/>
      <c r="J393" s="144"/>
      <c r="K393" s="144"/>
      <c r="L393" s="144"/>
      <c r="M393" s="144"/>
      <c r="N393" s="144"/>
    </row>
    <row r="394" spans="1:14" ht="15.75" customHeight="1">
      <c r="A394" s="96"/>
      <c r="B394" s="144"/>
      <c r="C394" s="144"/>
      <c r="D394" s="144"/>
      <c r="E394" s="144"/>
      <c r="F394" s="144"/>
      <c r="G394" s="144"/>
      <c r="H394" s="144"/>
      <c r="I394" s="144"/>
      <c r="J394" s="144"/>
      <c r="K394" s="144"/>
      <c r="L394" s="144"/>
      <c r="M394" s="144"/>
      <c r="N394" s="144"/>
    </row>
    <row r="395" spans="1:14" ht="15.75" customHeight="1">
      <c r="A395" s="145" t="s">
        <v>159</v>
      </c>
      <c r="B395" s="145"/>
      <c r="C395" s="145"/>
      <c r="L395" s="39"/>
      <c r="M395" s="39"/>
      <c r="N395" s="39"/>
    </row>
    <row r="396" spans="1:14" ht="15.75" customHeight="1">
      <c r="A396" s="146" t="str">
        <f>+A491</f>
        <v>26870 D</v>
      </c>
      <c r="B396" s="147"/>
      <c r="C396" s="148"/>
      <c r="L396" s="39"/>
      <c r="M396" s="39"/>
      <c r="N396" s="99" t="s">
        <v>102</v>
      </c>
    </row>
    <row r="397" spans="2:14" ht="15.75" customHeight="1">
      <c r="B397" s="32"/>
      <c r="C397" s="32"/>
      <c r="D397" s="32"/>
      <c r="E397" s="32"/>
      <c r="F397" s="32"/>
      <c r="G397" s="32"/>
      <c r="H397" s="32"/>
      <c r="I397" s="32"/>
      <c r="J397" s="32"/>
      <c r="K397" s="32"/>
      <c r="L397" s="32"/>
      <c r="M397" s="32"/>
      <c r="N397" s="32"/>
    </row>
    <row r="398" spans="2:14" ht="15.75" customHeight="1">
      <c r="B398" s="32"/>
      <c r="C398" s="32"/>
      <c r="D398" s="32"/>
      <c r="E398" s="32"/>
      <c r="F398" s="32"/>
      <c r="G398" s="32"/>
      <c r="H398" s="32"/>
      <c r="I398" s="32"/>
      <c r="J398" s="32"/>
      <c r="K398" s="32"/>
      <c r="L398" s="32"/>
      <c r="M398" s="32"/>
      <c r="N398" s="32"/>
    </row>
    <row r="399" spans="1:3" ht="15.75" customHeight="1">
      <c r="A399" s="23" t="s">
        <v>306</v>
      </c>
      <c r="B399" s="5" t="s">
        <v>324</v>
      </c>
      <c r="C399" s="5"/>
    </row>
    <row r="400" spans="2:14" ht="15.75" customHeight="1">
      <c r="B400" s="144" t="s">
        <v>342</v>
      </c>
      <c r="C400" s="144"/>
      <c r="D400" s="144"/>
      <c r="E400" s="144"/>
      <c r="F400" s="144"/>
      <c r="G400" s="144"/>
      <c r="H400" s="144"/>
      <c r="I400" s="144"/>
      <c r="J400" s="144"/>
      <c r="K400" s="144"/>
      <c r="L400" s="144"/>
      <c r="M400" s="144"/>
      <c r="N400" s="144"/>
    </row>
    <row r="401" spans="2:14" ht="15.75" customHeight="1">
      <c r="B401" s="144"/>
      <c r="C401" s="144"/>
      <c r="D401" s="144"/>
      <c r="E401" s="144"/>
      <c r="F401" s="144"/>
      <c r="G401" s="144"/>
      <c r="H401" s="144"/>
      <c r="I401" s="144"/>
      <c r="J401" s="144"/>
      <c r="K401" s="144"/>
      <c r="L401" s="144"/>
      <c r="M401" s="144"/>
      <c r="N401" s="144"/>
    </row>
    <row r="402" spans="2:14" ht="15.75" customHeight="1">
      <c r="B402" s="144"/>
      <c r="C402" s="144"/>
      <c r="D402" s="144"/>
      <c r="E402" s="144"/>
      <c r="F402" s="144"/>
      <c r="G402" s="144"/>
      <c r="H402" s="144"/>
      <c r="I402" s="144"/>
      <c r="J402" s="144"/>
      <c r="K402" s="144"/>
      <c r="L402" s="144"/>
      <c r="M402" s="144"/>
      <c r="N402" s="144"/>
    </row>
    <row r="403" spans="2:14" ht="15.75" customHeight="1">
      <c r="B403" s="86"/>
      <c r="C403" s="86"/>
      <c r="D403" s="86"/>
      <c r="E403" s="86"/>
      <c r="F403" s="86"/>
      <c r="G403" s="86"/>
      <c r="H403" s="86"/>
      <c r="I403" s="86"/>
      <c r="J403" s="86"/>
      <c r="K403" s="86"/>
      <c r="L403" s="86"/>
      <c r="M403" s="86"/>
      <c r="N403" s="86"/>
    </row>
    <row r="404" spans="2:14" ht="15.75" customHeight="1">
      <c r="B404" s="86"/>
      <c r="C404" s="86"/>
      <c r="D404" s="86"/>
      <c r="E404" s="86"/>
      <c r="F404" s="86"/>
      <c r="G404" s="86"/>
      <c r="H404" s="86"/>
      <c r="I404" s="86"/>
      <c r="J404" s="86"/>
      <c r="K404" s="86"/>
      <c r="L404" s="86"/>
      <c r="M404" s="86"/>
      <c r="N404" s="86"/>
    </row>
    <row r="405" spans="1:3" ht="15.75" customHeight="1">
      <c r="A405" s="23" t="s">
        <v>307</v>
      </c>
      <c r="B405" s="5" t="s">
        <v>325</v>
      </c>
      <c r="C405" s="5"/>
    </row>
    <row r="406" spans="2:7" ht="15.75" customHeight="1">
      <c r="B406" s="22" t="s">
        <v>409</v>
      </c>
      <c r="F406" s="23"/>
      <c r="G406" s="23"/>
    </row>
    <row r="407" spans="6:7" ht="15.75" customHeight="1">
      <c r="F407" s="23"/>
      <c r="G407" s="23"/>
    </row>
    <row r="409" spans="1:3" ht="15.75" customHeight="1">
      <c r="A409" s="23" t="s">
        <v>308</v>
      </c>
      <c r="B409" s="5" t="s">
        <v>17</v>
      </c>
      <c r="C409" s="5"/>
    </row>
    <row r="410" spans="1:3" ht="15.75" customHeight="1">
      <c r="A410" s="23"/>
      <c r="B410" s="5"/>
      <c r="C410" s="5"/>
    </row>
    <row r="411" spans="12:14" ht="15.75" customHeight="1">
      <c r="L411" s="21" t="s">
        <v>249</v>
      </c>
      <c r="M411" s="21"/>
      <c r="N411" s="21" t="s">
        <v>253</v>
      </c>
    </row>
    <row r="412" spans="12:14" ht="15.75" customHeight="1">
      <c r="L412" s="21" t="s">
        <v>254</v>
      </c>
      <c r="M412" s="21"/>
      <c r="N412" s="21" t="s">
        <v>254</v>
      </c>
    </row>
    <row r="413" spans="12:14" ht="15.75" customHeight="1">
      <c r="L413" s="21" t="s">
        <v>255</v>
      </c>
      <c r="M413" s="21"/>
      <c r="N413" s="21" t="s">
        <v>374</v>
      </c>
    </row>
    <row r="414" spans="12:14" ht="15.75" customHeight="1">
      <c r="L414" s="21" t="s">
        <v>85</v>
      </c>
      <c r="M414" s="21"/>
      <c r="N414" s="21" t="s">
        <v>85</v>
      </c>
    </row>
    <row r="415" spans="12:14" ht="15.75" customHeight="1">
      <c r="L415" s="111" t="s">
        <v>352</v>
      </c>
      <c r="M415" s="35"/>
      <c r="N415" s="111" t="s">
        <v>352</v>
      </c>
    </row>
    <row r="416" spans="12:14" ht="15.75" customHeight="1">
      <c r="L416" s="21" t="s">
        <v>51</v>
      </c>
      <c r="M416" s="21"/>
      <c r="N416" s="21" t="s">
        <v>51</v>
      </c>
    </row>
    <row r="417" spans="2:12" ht="15.75" customHeight="1">
      <c r="B417" s="1" t="s">
        <v>103</v>
      </c>
      <c r="C417" s="1"/>
      <c r="L417" s="70"/>
    </row>
    <row r="418" spans="2:14" ht="15.75" customHeight="1">
      <c r="B418" s="22" t="s">
        <v>62</v>
      </c>
      <c r="L418" s="70"/>
      <c r="N418" s="70"/>
    </row>
    <row r="419" spans="2:14" ht="15.75" customHeight="1">
      <c r="B419" s="23" t="s">
        <v>175</v>
      </c>
      <c r="C419" s="23"/>
      <c r="L419" s="63">
        <f>+N419-807</f>
        <v>970</v>
      </c>
      <c r="M419" s="63"/>
      <c r="N419" s="63">
        <v>1777</v>
      </c>
    </row>
    <row r="420" spans="2:14" ht="15.75" customHeight="1">
      <c r="B420" s="23" t="s">
        <v>379</v>
      </c>
      <c r="C420" s="23"/>
      <c r="L420" s="63">
        <f>+N420-0</f>
        <v>36</v>
      </c>
      <c r="M420" s="25"/>
      <c r="N420" s="25">
        <v>36</v>
      </c>
    </row>
    <row r="421" spans="12:14" ht="15.75" customHeight="1">
      <c r="L421" s="45">
        <f>SUM(L419:L420)</f>
        <v>1006</v>
      </c>
      <c r="M421" s="25"/>
      <c r="N421" s="45">
        <f>SUM(N419:N420)</f>
        <v>1813</v>
      </c>
    </row>
    <row r="422" spans="12:14" ht="15.75" customHeight="1">
      <c r="L422" s="25"/>
      <c r="M422" s="25"/>
      <c r="N422" s="25"/>
    </row>
    <row r="423" spans="2:14" ht="15.75" customHeight="1">
      <c r="B423" s="22" t="s">
        <v>104</v>
      </c>
      <c r="L423" s="25"/>
      <c r="M423" s="25"/>
      <c r="N423" s="25"/>
    </row>
    <row r="424" spans="2:15" ht="15.75" customHeight="1">
      <c r="B424" s="23" t="s">
        <v>271</v>
      </c>
      <c r="O424" s="70"/>
    </row>
    <row r="425" spans="2:15" ht="15.75" customHeight="1">
      <c r="B425" s="23" t="s">
        <v>270</v>
      </c>
      <c r="L425" s="25">
        <f>+N425+50</f>
        <v>7</v>
      </c>
      <c r="M425" s="25"/>
      <c r="N425" s="25">
        <v>-43</v>
      </c>
      <c r="O425" s="70"/>
    </row>
    <row r="426" spans="2:15" ht="15.75" customHeight="1">
      <c r="B426" s="23" t="s">
        <v>268</v>
      </c>
      <c r="L426" s="25">
        <f>+N426+9</f>
        <v>-39</v>
      </c>
      <c r="M426" s="25"/>
      <c r="N426" s="25">
        <v>-48</v>
      </c>
      <c r="O426" s="70"/>
    </row>
    <row r="427" spans="2:14" ht="15.75" customHeight="1">
      <c r="B427" s="23" t="s">
        <v>220</v>
      </c>
      <c r="C427" s="23"/>
      <c r="L427" s="26">
        <f>+N427+5</f>
        <v>-4</v>
      </c>
      <c r="M427" s="25"/>
      <c r="N427" s="26">
        <v>-9</v>
      </c>
    </row>
    <row r="428" spans="2:14" ht="15.75" customHeight="1">
      <c r="B428" s="23"/>
      <c r="C428" s="23"/>
      <c r="L428" s="45">
        <f>SUM(L425:L427)</f>
        <v>-36</v>
      </c>
      <c r="M428" s="25"/>
      <c r="N428" s="45">
        <f>SUM(N425:N427)</f>
        <v>-100</v>
      </c>
    </row>
    <row r="429" spans="2:3" ht="15.75" customHeight="1">
      <c r="B429" s="23"/>
      <c r="C429" s="23"/>
    </row>
    <row r="430" spans="2:14" ht="15.75" customHeight="1" thickBot="1">
      <c r="B430" s="22" t="s">
        <v>37</v>
      </c>
      <c r="L430" s="46">
        <f>+L421+L428</f>
        <v>970</v>
      </c>
      <c r="N430" s="46">
        <f>+N421+N428</f>
        <v>1713</v>
      </c>
    </row>
    <row r="431" spans="1:14" ht="15.75" customHeight="1" thickTop="1">
      <c r="A431" s="96"/>
      <c r="L431" s="39"/>
      <c r="M431" s="39"/>
      <c r="N431" s="103"/>
    </row>
    <row r="432" spans="1:14" ht="15.75" customHeight="1">
      <c r="A432" s="96"/>
      <c r="B432" s="144" t="s">
        <v>406</v>
      </c>
      <c r="C432" s="144"/>
      <c r="D432" s="144"/>
      <c r="E432" s="144"/>
      <c r="F432" s="144"/>
      <c r="G432" s="144"/>
      <c r="H432" s="144"/>
      <c r="I432" s="144"/>
      <c r="J432" s="144"/>
      <c r="K432" s="144"/>
      <c r="L432" s="144"/>
      <c r="M432" s="144"/>
      <c r="N432" s="144"/>
    </row>
    <row r="433" spans="1:14" ht="15.75" customHeight="1">
      <c r="A433" s="96"/>
      <c r="B433" s="144"/>
      <c r="C433" s="144"/>
      <c r="D433" s="144"/>
      <c r="E433" s="144"/>
      <c r="F433" s="144"/>
      <c r="G433" s="144"/>
      <c r="H433" s="144"/>
      <c r="I433" s="144"/>
      <c r="J433" s="144"/>
      <c r="K433" s="144"/>
      <c r="L433" s="144"/>
      <c r="M433" s="144"/>
      <c r="N433" s="144"/>
    </row>
    <row r="434" spans="1:14" ht="15.75" customHeight="1">
      <c r="A434" s="96"/>
      <c r="B434" s="86"/>
      <c r="C434" s="86"/>
      <c r="D434" s="86"/>
      <c r="E434" s="86"/>
      <c r="F434" s="86"/>
      <c r="G434" s="86"/>
      <c r="H434" s="86"/>
      <c r="I434" s="86"/>
      <c r="J434" s="86"/>
      <c r="K434" s="86"/>
      <c r="L434" s="86"/>
      <c r="M434" s="86"/>
      <c r="N434" s="86"/>
    </row>
    <row r="435" spans="2:14" ht="15.75" customHeight="1">
      <c r="B435" s="144" t="s">
        <v>404</v>
      </c>
      <c r="C435" s="144"/>
      <c r="D435" s="144"/>
      <c r="E435" s="144"/>
      <c r="F435" s="144"/>
      <c r="G435" s="144"/>
      <c r="H435" s="144"/>
      <c r="I435" s="144"/>
      <c r="J435" s="144"/>
      <c r="K435" s="144"/>
      <c r="L435" s="144"/>
      <c r="M435" s="144"/>
      <c r="N435" s="144"/>
    </row>
    <row r="436" spans="2:14" ht="15.75" customHeight="1">
      <c r="B436" s="144"/>
      <c r="C436" s="144"/>
      <c r="D436" s="144"/>
      <c r="E436" s="144"/>
      <c r="F436" s="144"/>
      <c r="G436" s="144"/>
      <c r="H436" s="144"/>
      <c r="I436" s="144"/>
      <c r="J436" s="144"/>
      <c r="K436" s="144"/>
      <c r="L436" s="144"/>
      <c r="M436" s="144"/>
      <c r="N436" s="144"/>
    </row>
    <row r="437" spans="2:14" ht="15.75" customHeight="1">
      <c r="B437" s="86"/>
      <c r="C437" s="86"/>
      <c r="D437" s="86"/>
      <c r="E437" s="86"/>
      <c r="F437" s="86"/>
      <c r="G437" s="86"/>
      <c r="H437" s="86"/>
      <c r="I437" s="86"/>
      <c r="J437" s="86"/>
      <c r="K437" s="86"/>
      <c r="L437" s="86"/>
      <c r="M437" s="86"/>
      <c r="N437" s="86"/>
    </row>
    <row r="438" spans="1:2" ht="15.75" customHeight="1">
      <c r="A438" s="23" t="s">
        <v>309</v>
      </c>
      <c r="B438" s="5" t="s">
        <v>341</v>
      </c>
    </row>
    <row r="439" ht="15.75" customHeight="1">
      <c r="B439" s="22" t="s">
        <v>326</v>
      </c>
    </row>
    <row r="442" spans="1:14" ht="15.75" customHeight="1">
      <c r="A442" s="145" t="s">
        <v>159</v>
      </c>
      <c r="B442" s="145"/>
      <c r="C442" s="145"/>
      <c r="L442" s="39"/>
      <c r="M442" s="39"/>
      <c r="N442" s="39"/>
    </row>
    <row r="443" spans="1:14" ht="15.75" customHeight="1">
      <c r="A443" s="146" t="str">
        <f>+A345</f>
        <v>26870 D</v>
      </c>
      <c r="B443" s="147"/>
      <c r="C443" s="148"/>
      <c r="L443" s="39"/>
      <c r="M443" s="39"/>
      <c r="N443" s="99" t="s">
        <v>105</v>
      </c>
    </row>
    <row r="444" spans="12:14" ht="15.75" customHeight="1">
      <c r="L444" s="39"/>
      <c r="M444" s="39"/>
      <c r="N444" s="39"/>
    </row>
    <row r="445" spans="12:14" ht="15.75" customHeight="1">
      <c r="L445" s="39"/>
      <c r="M445" s="39"/>
      <c r="N445" s="39"/>
    </row>
    <row r="446" spans="1:3" ht="15.75" customHeight="1">
      <c r="A446" s="23" t="s">
        <v>310</v>
      </c>
      <c r="B446" s="5" t="s">
        <v>327</v>
      </c>
      <c r="C446" s="5"/>
    </row>
    <row r="447" spans="12:14" ht="15.75" customHeight="1">
      <c r="L447" s="21" t="s">
        <v>249</v>
      </c>
      <c r="M447" s="21"/>
      <c r="N447" s="21" t="s">
        <v>253</v>
      </c>
    </row>
    <row r="448" spans="12:14" ht="15.75" customHeight="1">
      <c r="L448" s="21" t="s">
        <v>254</v>
      </c>
      <c r="M448" s="21"/>
      <c r="N448" s="21" t="s">
        <v>254</v>
      </c>
    </row>
    <row r="449" spans="12:14" ht="15.75" customHeight="1">
      <c r="L449" s="21" t="s">
        <v>255</v>
      </c>
      <c r="M449" s="21"/>
      <c r="N449" s="21" t="s">
        <v>374</v>
      </c>
    </row>
    <row r="450" spans="12:14" ht="15.75" customHeight="1">
      <c r="L450" s="21" t="s">
        <v>85</v>
      </c>
      <c r="M450" s="21"/>
      <c r="N450" s="21" t="s">
        <v>85</v>
      </c>
    </row>
    <row r="451" spans="12:14" ht="15.75" customHeight="1">
      <c r="L451" s="111" t="s">
        <v>352</v>
      </c>
      <c r="M451" s="35"/>
      <c r="N451" s="111" t="s">
        <v>352</v>
      </c>
    </row>
    <row r="452" spans="12:14" ht="15.75" customHeight="1">
      <c r="L452" s="21" t="s">
        <v>51</v>
      </c>
      <c r="M452" s="21"/>
      <c r="N452" s="21" t="s">
        <v>51</v>
      </c>
    </row>
    <row r="453" spans="2:12" ht="15.75" customHeight="1">
      <c r="B453" s="1"/>
      <c r="L453" s="87"/>
    </row>
    <row r="454" spans="2:14" ht="15.75" customHeight="1">
      <c r="B454" s="22" t="s">
        <v>50</v>
      </c>
      <c r="D454" s="22" t="s">
        <v>86</v>
      </c>
      <c r="L454" s="25">
        <f>+N454-350</f>
        <v>338</v>
      </c>
      <c r="N454" s="25">
        <v>688</v>
      </c>
    </row>
    <row r="455" spans="4:14" ht="15.75" customHeight="1">
      <c r="D455" s="22" t="s">
        <v>266</v>
      </c>
      <c r="L455" s="25">
        <v>0</v>
      </c>
      <c r="N455" s="25">
        <v>0</v>
      </c>
    </row>
    <row r="456" spans="4:14" ht="15.75" customHeight="1">
      <c r="D456" s="22" t="s">
        <v>269</v>
      </c>
      <c r="J456" s="87"/>
      <c r="L456" s="25">
        <v>0</v>
      </c>
      <c r="N456" s="25">
        <v>0</v>
      </c>
    </row>
    <row r="457" spans="4:14" ht="15.75" customHeight="1">
      <c r="D457" s="22" t="s">
        <v>267</v>
      </c>
      <c r="J457" s="87"/>
      <c r="L457" s="25">
        <v>0</v>
      </c>
      <c r="N457" s="25">
        <v>0</v>
      </c>
    </row>
    <row r="458" spans="12:14" ht="15.75" customHeight="1">
      <c r="L458" s="87"/>
      <c r="N458" s="70"/>
    </row>
    <row r="459" spans="2:12" ht="15.75" customHeight="1">
      <c r="B459" s="22" t="s">
        <v>52</v>
      </c>
      <c r="D459" s="22" t="s">
        <v>240</v>
      </c>
      <c r="L459" s="70"/>
    </row>
    <row r="460" spans="4:14" ht="15.75" customHeight="1">
      <c r="D460" s="22" t="s">
        <v>380</v>
      </c>
      <c r="N460" s="94"/>
    </row>
    <row r="461" spans="4:14" ht="15.75" customHeight="1">
      <c r="D461" s="22" t="s">
        <v>87</v>
      </c>
      <c r="L461" s="25"/>
      <c r="M461" s="25"/>
      <c r="N461" s="25">
        <v>977</v>
      </c>
    </row>
    <row r="462" spans="4:14" ht="15.75" customHeight="1">
      <c r="D462" s="22" t="s">
        <v>88</v>
      </c>
      <c r="L462" s="25"/>
      <c r="M462" s="25"/>
      <c r="N462" s="25">
        <v>977</v>
      </c>
    </row>
    <row r="463" spans="4:14" ht="15.75" customHeight="1">
      <c r="D463" s="22" t="s">
        <v>89</v>
      </c>
      <c r="L463" s="25"/>
      <c r="M463" s="25"/>
      <c r="N463" s="25">
        <v>1073</v>
      </c>
    </row>
    <row r="464" spans="12:14" ht="15.75" customHeight="1">
      <c r="L464" s="25"/>
      <c r="M464" s="25"/>
      <c r="N464" s="25"/>
    </row>
    <row r="465" spans="12:14" ht="15.75" customHeight="1">
      <c r="L465" s="25"/>
      <c r="M465" s="25"/>
      <c r="N465" s="25"/>
    </row>
    <row r="466" spans="1:3" ht="15.75" customHeight="1">
      <c r="A466" s="23" t="s">
        <v>311</v>
      </c>
      <c r="B466" s="5" t="s">
        <v>99</v>
      </c>
      <c r="C466" s="5"/>
    </row>
    <row r="467" spans="2:14" ht="15.75" customHeight="1">
      <c r="B467" s="144" t="s">
        <v>172</v>
      </c>
      <c r="C467" s="144"/>
      <c r="D467" s="144"/>
      <c r="E467" s="144"/>
      <c r="F467" s="144"/>
      <c r="G467" s="144"/>
      <c r="H467" s="144"/>
      <c r="I467" s="144"/>
      <c r="J467" s="144"/>
      <c r="K467" s="144"/>
      <c r="L467" s="144"/>
      <c r="M467" s="144"/>
      <c r="N467" s="144"/>
    </row>
    <row r="468" spans="12:14" ht="15.75" customHeight="1">
      <c r="L468" s="39"/>
      <c r="M468" s="39"/>
      <c r="N468" s="39"/>
    </row>
    <row r="469" spans="12:14" ht="15.75" customHeight="1">
      <c r="L469" s="39"/>
      <c r="M469" s="39"/>
      <c r="N469" s="39"/>
    </row>
    <row r="470" spans="1:3" ht="15.75" customHeight="1">
      <c r="A470" s="23" t="s">
        <v>312</v>
      </c>
      <c r="B470" s="5" t="s">
        <v>264</v>
      </c>
      <c r="C470" s="5"/>
    </row>
    <row r="471" ht="15.75" customHeight="1">
      <c r="N471" s="35" t="s">
        <v>37</v>
      </c>
    </row>
    <row r="472" ht="15.75" customHeight="1">
      <c r="N472" s="21" t="s">
        <v>51</v>
      </c>
    </row>
    <row r="473" ht="15.75" customHeight="1">
      <c r="B473" s="22" t="s">
        <v>381</v>
      </c>
    </row>
    <row r="474" spans="2:14" ht="15.75" customHeight="1">
      <c r="B474" s="36" t="s">
        <v>50</v>
      </c>
      <c r="C474" s="36"/>
      <c r="D474" s="22" t="s">
        <v>91</v>
      </c>
      <c r="H474" s="23" t="s">
        <v>94</v>
      </c>
      <c r="L474" s="70"/>
      <c r="N474" s="25">
        <v>451</v>
      </c>
    </row>
    <row r="475" spans="4:14" ht="15.75" customHeight="1">
      <c r="D475" s="22" t="s">
        <v>90</v>
      </c>
      <c r="H475" s="23" t="s">
        <v>94</v>
      </c>
      <c r="L475" s="70"/>
      <c r="N475" s="26">
        <v>716</v>
      </c>
    </row>
    <row r="476" spans="8:14" ht="9.75" customHeight="1">
      <c r="H476" s="23"/>
      <c r="N476" s="63"/>
    </row>
    <row r="477" ht="15.75" customHeight="1" thickBot="1">
      <c r="N477" s="38">
        <f>SUM(N474:N475)</f>
        <v>1167</v>
      </c>
    </row>
    <row r="478" ht="15.75" customHeight="1" thickTop="1">
      <c r="N478" s="25"/>
    </row>
    <row r="479" spans="2:14" ht="15.75" customHeight="1">
      <c r="B479" s="36" t="s">
        <v>52</v>
      </c>
      <c r="C479" s="36"/>
      <c r="D479" s="22" t="s">
        <v>92</v>
      </c>
      <c r="N479" s="25">
        <f>+N477</f>
        <v>1167</v>
      </c>
    </row>
    <row r="480" spans="4:14" ht="15.75" customHeight="1">
      <c r="D480" s="22" t="s">
        <v>93</v>
      </c>
      <c r="N480" s="26">
        <v>0</v>
      </c>
    </row>
    <row r="481" ht="9.75" customHeight="1">
      <c r="N481" s="63"/>
    </row>
    <row r="482" ht="15.75" customHeight="1" thickBot="1">
      <c r="N482" s="38">
        <f>SUM(N479:N480)</f>
        <v>1167</v>
      </c>
    </row>
    <row r="483" spans="2:14" ht="15.75" customHeight="1" thickTop="1">
      <c r="B483" s="22" t="s">
        <v>278</v>
      </c>
      <c r="N483" s="63"/>
    </row>
    <row r="484" spans="12:14" ht="15.75" customHeight="1">
      <c r="L484" s="39"/>
      <c r="M484" s="39"/>
      <c r="N484" s="39"/>
    </row>
    <row r="485" spans="12:14" ht="15.75" customHeight="1">
      <c r="L485" s="39"/>
      <c r="M485" s="39"/>
      <c r="N485" s="39"/>
    </row>
    <row r="486" spans="1:3" ht="15.75" customHeight="1">
      <c r="A486" s="23" t="s">
        <v>313</v>
      </c>
      <c r="B486" s="5" t="s">
        <v>64</v>
      </c>
      <c r="C486" s="5"/>
    </row>
    <row r="487" spans="2:14" ht="15.75" customHeight="1">
      <c r="B487" s="144" t="s">
        <v>174</v>
      </c>
      <c r="C487" s="144"/>
      <c r="D487" s="144"/>
      <c r="E487" s="144"/>
      <c r="F487" s="144"/>
      <c r="G487" s="144"/>
      <c r="H487" s="144"/>
      <c r="I487" s="144"/>
      <c r="J487" s="144"/>
      <c r="K487" s="144"/>
      <c r="L487" s="144"/>
      <c r="M487" s="144"/>
      <c r="N487" s="144"/>
    </row>
    <row r="488" spans="2:14" ht="15.75" customHeight="1">
      <c r="B488" s="144"/>
      <c r="C488" s="144"/>
      <c r="D488" s="144"/>
      <c r="E488" s="144"/>
      <c r="F488" s="144"/>
      <c r="G488" s="144"/>
      <c r="H488" s="144"/>
      <c r="I488" s="144"/>
      <c r="J488" s="144"/>
      <c r="K488" s="144"/>
      <c r="L488" s="144"/>
      <c r="M488" s="144"/>
      <c r="N488" s="144"/>
    </row>
    <row r="489" spans="12:14" ht="15.75" customHeight="1">
      <c r="L489" s="39"/>
      <c r="M489" s="39"/>
      <c r="N489" s="39"/>
    </row>
    <row r="490" spans="1:14" ht="15.75" customHeight="1">
      <c r="A490" s="145" t="s">
        <v>159</v>
      </c>
      <c r="B490" s="145"/>
      <c r="C490" s="145"/>
      <c r="L490" s="39"/>
      <c r="M490" s="39"/>
      <c r="N490" s="39"/>
    </row>
    <row r="491" spans="1:14" ht="15.75" customHeight="1">
      <c r="A491" s="146" t="str">
        <f>+A443</f>
        <v>26870 D</v>
      </c>
      <c r="B491" s="147"/>
      <c r="C491" s="148"/>
      <c r="L491" s="39"/>
      <c r="M491" s="39"/>
      <c r="N491" s="99" t="s">
        <v>392</v>
      </c>
    </row>
    <row r="492" spans="12:14" ht="15.75" customHeight="1">
      <c r="L492" s="39"/>
      <c r="M492" s="39"/>
      <c r="N492" s="39"/>
    </row>
    <row r="493" spans="12:14" ht="15.75" customHeight="1">
      <c r="L493" s="39"/>
      <c r="M493" s="39"/>
      <c r="N493" s="39"/>
    </row>
    <row r="494" spans="1:3" ht="15.75" customHeight="1">
      <c r="A494" s="23" t="s">
        <v>328</v>
      </c>
      <c r="B494" s="5" t="s">
        <v>96</v>
      </c>
      <c r="C494" s="5"/>
    </row>
    <row r="495" spans="2:14" ht="15.75" customHeight="1">
      <c r="B495" s="144" t="s">
        <v>276</v>
      </c>
      <c r="C495" s="144"/>
      <c r="D495" s="144"/>
      <c r="E495" s="144"/>
      <c r="F495" s="144"/>
      <c r="G495" s="144"/>
      <c r="H495" s="144"/>
      <c r="I495" s="144"/>
      <c r="J495" s="144"/>
      <c r="K495" s="144"/>
      <c r="L495" s="144"/>
      <c r="M495" s="144"/>
      <c r="N495" s="144"/>
    </row>
    <row r="496" spans="2:14" ht="15.75" customHeight="1">
      <c r="B496" s="144"/>
      <c r="C496" s="144"/>
      <c r="D496" s="144"/>
      <c r="E496" s="144"/>
      <c r="F496" s="144"/>
      <c r="G496" s="144"/>
      <c r="H496" s="144"/>
      <c r="I496" s="144"/>
      <c r="J496" s="144"/>
      <c r="K496" s="144"/>
      <c r="L496" s="144"/>
      <c r="M496" s="144"/>
      <c r="N496" s="144"/>
    </row>
    <row r="497" spans="2:14" ht="15.75" customHeight="1">
      <c r="B497" s="86"/>
      <c r="C497" s="86"/>
      <c r="D497" s="86"/>
      <c r="E497" s="86"/>
      <c r="F497" s="86"/>
      <c r="G497" s="86"/>
      <c r="H497" s="86"/>
      <c r="I497" s="86"/>
      <c r="J497" s="86"/>
      <c r="K497" s="86"/>
      <c r="L497" s="86"/>
      <c r="M497" s="86"/>
      <c r="N497" s="86"/>
    </row>
    <row r="498" spans="2:14" ht="15.75" customHeight="1">
      <c r="B498" s="144" t="s">
        <v>415</v>
      </c>
      <c r="C498" s="144"/>
      <c r="D498" s="144"/>
      <c r="E498" s="144"/>
      <c r="F498" s="144"/>
      <c r="G498" s="144"/>
      <c r="H498" s="144"/>
      <c r="I498" s="144"/>
      <c r="J498" s="144"/>
      <c r="K498" s="144"/>
      <c r="L498" s="144"/>
      <c r="M498" s="144"/>
      <c r="N498" s="144"/>
    </row>
    <row r="499" spans="2:14" ht="15.75" customHeight="1">
      <c r="B499" s="144"/>
      <c r="C499" s="144"/>
      <c r="D499" s="144"/>
      <c r="E499" s="144"/>
      <c r="F499" s="144"/>
      <c r="G499" s="144"/>
      <c r="H499" s="144"/>
      <c r="I499" s="144"/>
      <c r="J499" s="144"/>
      <c r="K499" s="144"/>
      <c r="L499" s="144"/>
      <c r="M499" s="144"/>
      <c r="N499" s="144"/>
    </row>
    <row r="500" spans="2:14" ht="15.75" customHeight="1">
      <c r="B500" s="144"/>
      <c r="C500" s="144"/>
      <c r="D500" s="144"/>
      <c r="E500" s="144"/>
      <c r="F500" s="144"/>
      <c r="G500" s="144"/>
      <c r="H500" s="144"/>
      <c r="I500" s="144"/>
      <c r="J500" s="144"/>
      <c r="K500" s="144"/>
      <c r="L500" s="144"/>
      <c r="M500" s="144"/>
      <c r="N500" s="144"/>
    </row>
    <row r="501" spans="2:14" ht="15.75" customHeight="1">
      <c r="B501" s="86"/>
      <c r="C501" s="86"/>
      <c r="D501" s="86"/>
      <c r="E501" s="86"/>
      <c r="F501" s="86"/>
      <c r="G501" s="86"/>
      <c r="H501" s="86"/>
      <c r="I501" s="86"/>
      <c r="J501" s="86"/>
      <c r="K501" s="86"/>
      <c r="L501" s="86"/>
      <c r="M501" s="86"/>
      <c r="N501" s="86"/>
    </row>
    <row r="502" ht="15.75" customHeight="1">
      <c r="B502" s="22" t="s">
        <v>405</v>
      </c>
    </row>
    <row r="504" spans="3:14" ht="15.75" customHeight="1">
      <c r="C504" s="86"/>
      <c r="D504" s="86"/>
      <c r="E504" s="86"/>
      <c r="F504" s="86"/>
      <c r="G504" s="86"/>
      <c r="H504" s="86"/>
      <c r="I504" s="86"/>
      <c r="J504" s="86"/>
      <c r="K504" s="86"/>
      <c r="L504" s="86"/>
      <c r="M504" s="86"/>
      <c r="N504" s="86"/>
    </row>
    <row r="505" spans="1:3" ht="15.75" customHeight="1">
      <c r="A505" s="23" t="s">
        <v>343</v>
      </c>
      <c r="B505" s="5" t="s">
        <v>27</v>
      </c>
      <c r="C505" s="5"/>
    </row>
    <row r="506" spans="1:14" ht="15.75" customHeight="1">
      <c r="A506" s="23"/>
      <c r="B506" s="22" t="s">
        <v>329</v>
      </c>
      <c r="C506" s="5"/>
      <c r="D506" s="5"/>
      <c r="E506" s="5"/>
      <c r="F506" s="5"/>
      <c r="G506" s="5"/>
      <c r="H506" s="5"/>
      <c r="I506" s="5"/>
      <c r="J506" s="5"/>
      <c r="K506" s="5"/>
      <c r="L506" s="5"/>
      <c r="M506" s="5"/>
      <c r="N506" s="5"/>
    </row>
    <row r="507" spans="1:14" ht="15.75" customHeight="1">
      <c r="A507" s="23"/>
      <c r="C507" s="5"/>
      <c r="D507" s="5"/>
      <c r="E507" s="5"/>
      <c r="F507" s="5"/>
      <c r="G507" s="5"/>
      <c r="H507" s="5"/>
      <c r="I507" s="5"/>
      <c r="J507" s="5"/>
      <c r="K507" s="5"/>
      <c r="L507" s="5"/>
      <c r="M507" s="5"/>
      <c r="N507" s="5"/>
    </row>
    <row r="508" spans="1:14" ht="15.75" customHeight="1">
      <c r="A508" s="23"/>
      <c r="B508" s="5"/>
      <c r="C508" s="5"/>
      <c r="D508" s="5"/>
      <c r="E508" s="5"/>
      <c r="F508" s="5"/>
      <c r="G508" s="5"/>
      <c r="H508" s="5"/>
      <c r="I508" s="5"/>
      <c r="J508" s="5"/>
      <c r="K508" s="5"/>
      <c r="L508" s="5"/>
      <c r="M508" s="5"/>
      <c r="N508" s="5"/>
    </row>
    <row r="509" spans="1:14" ht="15.75" customHeight="1">
      <c r="A509" s="23" t="s">
        <v>344</v>
      </c>
      <c r="B509" s="5" t="s">
        <v>208</v>
      </c>
      <c r="L509" s="39"/>
      <c r="M509" s="39"/>
      <c r="N509" s="39"/>
    </row>
    <row r="510" spans="3:14" ht="15.75" customHeight="1">
      <c r="C510" s="5"/>
      <c r="H510" s="145" t="s">
        <v>225</v>
      </c>
      <c r="I510" s="145"/>
      <c r="J510" s="145"/>
      <c r="L510" s="145" t="s">
        <v>223</v>
      </c>
      <c r="M510" s="145"/>
      <c r="N510" s="145"/>
    </row>
    <row r="511" spans="8:14" ht="15.75" customHeight="1">
      <c r="H511" s="145" t="s">
        <v>83</v>
      </c>
      <c r="I511" s="145"/>
      <c r="J511" s="145"/>
      <c r="L511" s="145" t="s">
        <v>368</v>
      </c>
      <c r="M511" s="145"/>
      <c r="N511" s="145"/>
    </row>
    <row r="512" spans="8:14" ht="15.75" customHeight="1">
      <c r="H512" s="121" t="s">
        <v>382</v>
      </c>
      <c r="I512" s="121"/>
      <c r="J512" s="121"/>
      <c r="L512" s="121" t="s">
        <v>382</v>
      </c>
      <c r="M512" s="121"/>
      <c r="N512" s="121"/>
    </row>
    <row r="513" spans="8:14" ht="15.75" customHeight="1">
      <c r="H513" s="35">
        <v>2004</v>
      </c>
      <c r="I513" s="35"/>
      <c r="J513" s="35">
        <v>2003</v>
      </c>
      <c r="K513" s="35"/>
      <c r="L513" s="35">
        <v>2004</v>
      </c>
      <c r="M513" s="35"/>
      <c r="N513" s="35">
        <v>2003</v>
      </c>
    </row>
    <row r="514" spans="8:14" ht="15.75" customHeight="1">
      <c r="H514" s="21" t="s">
        <v>51</v>
      </c>
      <c r="I514" s="21"/>
      <c r="J514" s="21" t="s">
        <v>51</v>
      </c>
      <c r="K514" s="21"/>
      <c r="L514" s="21" t="s">
        <v>51</v>
      </c>
      <c r="M514" s="21"/>
      <c r="N514" s="21" t="s">
        <v>51</v>
      </c>
    </row>
    <row r="515" spans="9:14" ht="9.75" customHeight="1">
      <c r="I515" s="25"/>
      <c r="J515" s="25"/>
      <c r="K515" s="25"/>
      <c r="L515" s="25"/>
      <c r="M515" s="25"/>
      <c r="N515" s="25"/>
    </row>
    <row r="516" spans="2:14" ht="15.75" customHeight="1">
      <c r="B516" s="22" t="s">
        <v>176</v>
      </c>
      <c r="H516" s="26">
        <f>+GIS!G48</f>
        <v>3405</v>
      </c>
      <c r="I516" s="25"/>
      <c r="J516" s="26">
        <f>+GIS!I48</f>
        <v>2141</v>
      </c>
      <c r="K516" s="25"/>
      <c r="L516" s="26">
        <f>+GIS!K48</f>
        <v>2271</v>
      </c>
      <c r="M516" s="25"/>
      <c r="N516" s="26">
        <f>+GIS!M48</f>
        <v>3974</v>
      </c>
    </row>
    <row r="517" spans="9:14" ht="15.75" customHeight="1">
      <c r="I517" s="25"/>
      <c r="J517" s="25"/>
      <c r="K517" s="25"/>
      <c r="L517" s="25"/>
      <c r="M517" s="25"/>
      <c r="N517" s="25"/>
    </row>
    <row r="518" spans="8:14" ht="15.75" customHeight="1">
      <c r="H518" s="21" t="s">
        <v>165</v>
      </c>
      <c r="I518" s="25"/>
      <c r="J518" s="21" t="s">
        <v>165</v>
      </c>
      <c r="K518" s="25"/>
      <c r="L518" s="21" t="s">
        <v>165</v>
      </c>
      <c r="M518" s="25"/>
      <c r="N518" s="21" t="s">
        <v>165</v>
      </c>
    </row>
    <row r="519" spans="2:14" ht="15.75" customHeight="1">
      <c r="B519" s="22" t="s">
        <v>265</v>
      </c>
      <c r="H519" s="25">
        <v>60800000</v>
      </c>
      <c r="I519" s="25"/>
      <c r="J519" s="25">
        <v>60800000</v>
      </c>
      <c r="K519" s="25"/>
      <c r="L519" s="25">
        <f>+H519</f>
        <v>60800000</v>
      </c>
      <c r="M519" s="25"/>
      <c r="N519" s="53">
        <f>+J519</f>
        <v>60800000</v>
      </c>
    </row>
    <row r="520" spans="12:14" ht="11.25" customHeight="1">
      <c r="L520" s="39"/>
      <c r="M520" s="39"/>
      <c r="N520" s="39"/>
    </row>
    <row r="521" spans="8:14" ht="15.75" customHeight="1">
      <c r="H521" s="21" t="s">
        <v>28</v>
      </c>
      <c r="I521" s="25"/>
      <c r="J521" s="21" t="s">
        <v>28</v>
      </c>
      <c r="K521" s="25"/>
      <c r="L521" s="21" t="s">
        <v>28</v>
      </c>
      <c r="M521" s="25"/>
      <c r="N521" s="21" t="s">
        <v>28</v>
      </c>
    </row>
    <row r="522" spans="2:14" ht="15.75" customHeight="1">
      <c r="B522" s="22" t="s">
        <v>383</v>
      </c>
      <c r="I522" s="25"/>
      <c r="J522" s="25"/>
      <c r="K522" s="25"/>
      <c r="L522" s="25"/>
      <c r="M522" s="25"/>
      <c r="N522" s="25"/>
    </row>
    <row r="523" spans="2:14" ht="16.5" customHeight="1" thickBot="1">
      <c r="B523" s="22" t="s">
        <v>350</v>
      </c>
      <c r="H523" s="41">
        <f>+H516/H519*100000</f>
        <v>5.600328947368421</v>
      </c>
      <c r="I523" s="25"/>
      <c r="J523" s="41">
        <f>+J516/J519*100000</f>
        <v>3.521381578947368</v>
      </c>
      <c r="K523" s="25"/>
      <c r="L523" s="41">
        <f>+L516/L519*100000</f>
        <v>3.7351973684210527</v>
      </c>
      <c r="M523" s="25"/>
      <c r="N523" s="41">
        <f>+N516/N519*100000</f>
        <v>6.536184210526315</v>
      </c>
    </row>
    <row r="524" spans="12:14" ht="15.75" customHeight="1" thickTop="1">
      <c r="L524" s="39"/>
      <c r="M524" s="39"/>
      <c r="N524" s="107"/>
    </row>
    <row r="525" spans="1:10" ht="15.75" customHeight="1">
      <c r="A525" s="5" t="s">
        <v>148</v>
      </c>
      <c r="J525" s="43"/>
    </row>
    <row r="526" ht="15.75" customHeight="1">
      <c r="A526" s="22" t="s">
        <v>416</v>
      </c>
    </row>
    <row r="529" ht="15.75" customHeight="1">
      <c r="A529" s="22" t="s">
        <v>116</v>
      </c>
    </row>
    <row r="531" ht="15.75" customHeight="1">
      <c r="A531" s="22" t="s">
        <v>117</v>
      </c>
    </row>
    <row r="532" ht="15.75" customHeight="1">
      <c r="A532" s="22" t="s">
        <v>118</v>
      </c>
    </row>
    <row r="534" ht="15.75" customHeight="1">
      <c r="A534" s="22" t="s">
        <v>119</v>
      </c>
    </row>
    <row r="535" ht="15.75" customHeight="1">
      <c r="A535" s="23" t="s">
        <v>417</v>
      </c>
    </row>
  </sheetData>
  <mergeCells count="61">
    <mergeCell ref="A52:C52"/>
    <mergeCell ref="A53:C53"/>
    <mergeCell ref="A99:C99"/>
    <mergeCell ref="A100:C100"/>
    <mergeCell ref="B63:N65"/>
    <mergeCell ref="B57:N59"/>
    <mergeCell ref="B69:N70"/>
    <mergeCell ref="B78:F79"/>
    <mergeCell ref="B198:N200"/>
    <mergeCell ref="J202:N202"/>
    <mergeCell ref="J203:N203"/>
    <mergeCell ref="B245:N246"/>
    <mergeCell ref="A240:C240"/>
    <mergeCell ref="L510:N510"/>
    <mergeCell ref="H512:J512"/>
    <mergeCell ref="B372:N373"/>
    <mergeCell ref="A491:C491"/>
    <mergeCell ref="B487:N488"/>
    <mergeCell ref="B467:N467"/>
    <mergeCell ref="L512:N512"/>
    <mergeCell ref="H510:J510"/>
    <mergeCell ref="H511:J511"/>
    <mergeCell ref="A395:C395"/>
    <mergeCell ref="B495:N496"/>
    <mergeCell ref="L511:N511"/>
    <mergeCell ref="A1:C1"/>
    <mergeCell ref="A2:C2"/>
    <mergeCell ref="B20:N22"/>
    <mergeCell ref="A5:N5"/>
    <mergeCell ref="A6:N6"/>
    <mergeCell ref="A8:N8"/>
    <mergeCell ref="A9:N9"/>
    <mergeCell ref="A12:N14"/>
    <mergeCell ref="L357:N357"/>
    <mergeCell ref="B432:N433"/>
    <mergeCell ref="B367:N370"/>
    <mergeCell ref="B392:N394"/>
    <mergeCell ref="A490:C490"/>
    <mergeCell ref="A442:C442"/>
    <mergeCell ref="A443:C443"/>
    <mergeCell ref="A344:C344"/>
    <mergeCell ref="B498:N500"/>
    <mergeCell ref="B34:N36"/>
    <mergeCell ref="B435:N436"/>
    <mergeCell ref="B304:N306"/>
    <mergeCell ref="A193:C193"/>
    <mergeCell ref="A194:C194"/>
    <mergeCell ref="A241:C241"/>
    <mergeCell ref="A288:C288"/>
    <mergeCell ref="B293:N294"/>
    <mergeCell ref="A345:C345"/>
    <mergeCell ref="B106:F107"/>
    <mergeCell ref="B400:N402"/>
    <mergeCell ref="B153:F154"/>
    <mergeCell ref="A146:C146"/>
    <mergeCell ref="A147:C147"/>
    <mergeCell ref="B254:N255"/>
    <mergeCell ref="A396:C396"/>
    <mergeCell ref="L380:N380"/>
    <mergeCell ref="A289:C289"/>
    <mergeCell ref="B308:N309"/>
  </mergeCells>
  <printOptions/>
  <pageMargins left="0.6" right="0.41" top="1" bottom="0.75" header="0.5" footer="0.5"/>
  <pageSetup firstPageNumber="7"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Gauri</cp:lastModifiedBy>
  <cp:lastPrinted>2004-09-27T04:14:43Z</cp:lastPrinted>
  <dcterms:created xsi:type="dcterms:W3CDTF">2002-11-01T01:28:40Z</dcterms:created>
  <dcterms:modified xsi:type="dcterms:W3CDTF">2004-09-27T19:38:10Z</dcterms:modified>
  <cp:category/>
  <cp:version/>
  <cp:contentType/>
  <cp:contentStatus/>
</cp:coreProperties>
</file>